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workbookProtection workbookPassword="E802" lockStructure="1"/>
  <bookViews>
    <workbookView showSheetTabs="0" xWindow="360" yWindow="45" windowWidth="11340" windowHeight="6030" tabRatio="898" firstSheet="6"/>
  </bookViews>
  <sheets>
    <sheet name="Menu" sheetId="4" r:id="rId1"/>
    <sheet name="Dash" sheetId="15" r:id="rId2"/>
    <sheet name="Menu Despesas " sheetId="14" r:id="rId3"/>
    <sheet name="Receitas" sheetId="1" r:id="rId4"/>
    <sheet name="Despesas - Moradia e Aliment." sheetId="6" r:id="rId5"/>
    <sheet name="Despesas - Educação" sheetId="7" r:id="rId6"/>
    <sheet name="Despesas - Lazer e Desp. Pess." sheetId="8" r:id="rId7"/>
    <sheet name="Decisão de Compra" sheetId="2" state="hidden" r:id="rId8"/>
    <sheet name="Despesas - Gerais" sheetId="9" r:id="rId9"/>
    <sheet name="Despesas Fixas - Imp e Taxas" sheetId="10" r:id="rId10"/>
    <sheet name="Despesas Fixas - Prest. a Pagar" sheetId="11" r:id="rId11"/>
    <sheet name="Despesas - Dívidas" sheetId="12" r:id="rId12"/>
    <sheet name="Balanço" sheetId="13" r:id="rId13"/>
    <sheet name="Plan1" sheetId="3" state="hidden" r:id="rId14"/>
    <sheet name="Ícones" sheetId="5" state="hidden" r:id="rId15"/>
  </sheets>
  <definedNames>
    <definedName name="ABR">Dash!$E$2:$E$60</definedName>
    <definedName name="AGO">Dash!$I$2:$I$60</definedName>
    <definedName name="DEZ">Dash!$M$2:$M$60</definedName>
    <definedName name="DÍVIDAS">Dash!$A$2:$A$61</definedName>
    <definedName name="FEV">Dash!$C$2:$C$60</definedName>
    <definedName name="GrafDespGer">'Despesas - Gerais'!$A$46</definedName>
    <definedName name="GrafDespPes">'Despesas - Lazer e Desp. Pess.'!$A$35</definedName>
    <definedName name="JAN">Dash!$B$2:$B$60</definedName>
    <definedName name="JUL">Dash!$H$2:$H$60</definedName>
    <definedName name="JUN">Dash!$G$2:$G$60</definedName>
    <definedName name="MAI">Dash!$F$2:$F$60</definedName>
    <definedName name="MAR">Dash!$D$2:$D$60</definedName>
    <definedName name="NOV">Dash!$L$2:$L$60</definedName>
    <definedName name="OUT">Dash!$K$2:$K$60</definedName>
    <definedName name="SET">Dash!$J$2:$J$60</definedName>
    <definedName name="TabDespGer">'Despesas - Gerais'!$A$1</definedName>
    <definedName name="TabDESPPES">'Despesas - Lazer e Desp. Pess.'!$A$1</definedName>
    <definedName name="TabMoradia" localSheetId="5">'Despesas - Educação'!$A$1</definedName>
    <definedName name="TabMoradia" localSheetId="8">'Despesas - Gerais'!$A$1</definedName>
    <definedName name="TabMoradia" localSheetId="6">'Despesas - Lazer e Desp. Pess.'!$A$1</definedName>
    <definedName name="TOD">Dash!$N$2:$N$60</definedName>
    <definedName name="VerGraficoDiv">'Despesas - Dívidas'!$A$33</definedName>
    <definedName name="VerGraficoImp">'Despesas Fixas - Imp e Taxas'!$A$36</definedName>
    <definedName name="VerGraficoPrest" localSheetId="12">Balanço!$A$31</definedName>
    <definedName name="VerGraficoPrest" localSheetId="11">'Despesas - Dívidas'!$A$33</definedName>
    <definedName name="VerGraficoPrest">'Despesas Fixas - Prest. a Pagar'!$A$36</definedName>
    <definedName name="VerGrafMoradia" localSheetId="5">'Despesas - Educação'!$A$32</definedName>
    <definedName name="VerGrafMoradia" localSheetId="8">'Despesas - Gerais'!$A$40</definedName>
    <definedName name="VerGrafMoradia" localSheetId="6">'Despesas - Lazer e Desp. Pess.'!$A$32</definedName>
    <definedName name="VerGrafMorAli">'Despesas - Moradia e Aliment.'!$A$42</definedName>
    <definedName name="VerTabelaDiv">'Despesas - Dívidas'!$A$1</definedName>
    <definedName name="VerTabelaImp">'Despesas Fixas - Imp e Taxas'!$A$1</definedName>
    <definedName name="VerTabelaPrest" localSheetId="12">Balanço!$A$1</definedName>
    <definedName name="VerTabelaPrest" localSheetId="11">'Despesas - Dívidas'!$A$1</definedName>
    <definedName name="VerTabelaPrest">'Despesas Fixas - Prest. a Pagar'!$A$1</definedName>
    <definedName name="VerTabMorAli">'Despesas - Moradia e Aliment.'!$A$1</definedName>
  </definedNames>
  <calcPr calcId="145621"/>
</workbook>
</file>

<file path=xl/calcChain.xml><?xml version="1.0" encoding="utf-8"?>
<calcChain xmlns="http://schemas.openxmlformats.org/spreadsheetml/2006/main">
  <c r="A61" i="15" l="1"/>
  <c r="A49" i="15"/>
  <c r="A50" i="15"/>
  <c r="A51" i="15"/>
  <c r="A52" i="15"/>
  <c r="A53" i="15"/>
  <c r="A54" i="15"/>
  <c r="A55" i="15"/>
  <c r="A56" i="15"/>
  <c r="A57" i="15"/>
  <c r="A58" i="15"/>
  <c r="A59" i="15"/>
  <c r="A60" i="15"/>
  <c r="A48" i="15"/>
  <c r="A47" i="15"/>
  <c r="A42" i="15"/>
  <c r="A43" i="15"/>
  <c r="A44" i="15"/>
  <c r="A45" i="15"/>
  <c r="A46" i="15"/>
  <c r="A41" i="15"/>
  <c r="A40" i="15"/>
  <c r="A35" i="15"/>
  <c r="A36" i="15"/>
  <c r="A37" i="15"/>
  <c r="A38" i="15"/>
  <c r="A39" i="15"/>
  <c r="A34" i="15"/>
  <c r="A33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19" i="15"/>
  <c r="A18" i="15"/>
  <c r="A14" i="15"/>
  <c r="A15" i="15"/>
  <c r="A16" i="15"/>
  <c r="A17" i="15"/>
  <c r="A13" i="15"/>
  <c r="A12" i="15"/>
  <c r="A7" i="15"/>
  <c r="A8" i="15"/>
  <c r="A9" i="15"/>
  <c r="A10" i="15"/>
  <c r="A11" i="15"/>
  <c r="A6" i="15"/>
  <c r="A5" i="15"/>
  <c r="A3" i="15"/>
  <c r="A4" i="15"/>
  <c r="A2" i="15"/>
  <c r="C18" i="15"/>
  <c r="D18" i="15"/>
  <c r="E18" i="15"/>
  <c r="F18" i="15"/>
  <c r="G18" i="15"/>
  <c r="H18" i="15"/>
  <c r="I18" i="15"/>
  <c r="J18" i="15"/>
  <c r="K18" i="15"/>
  <c r="L18" i="15"/>
  <c r="M18" i="15"/>
  <c r="B18" i="15"/>
  <c r="N18" i="15" s="1"/>
  <c r="C12" i="15"/>
  <c r="D12" i="15"/>
  <c r="E12" i="15"/>
  <c r="F12" i="15"/>
  <c r="G12" i="15"/>
  <c r="H12" i="15"/>
  <c r="I12" i="15"/>
  <c r="J12" i="15"/>
  <c r="K12" i="15"/>
  <c r="L12" i="15"/>
  <c r="M12" i="15"/>
  <c r="B12" i="15"/>
  <c r="N12" i="15" s="1"/>
  <c r="C5" i="15"/>
  <c r="D5" i="15"/>
  <c r="E5" i="15"/>
  <c r="F5" i="15"/>
  <c r="G5" i="15"/>
  <c r="H5" i="15"/>
  <c r="I5" i="15"/>
  <c r="J5" i="15"/>
  <c r="K5" i="15"/>
  <c r="L5" i="15"/>
  <c r="M5" i="15"/>
  <c r="B5" i="15"/>
  <c r="N5" i="15" s="1"/>
  <c r="N14" i="11"/>
  <c r="C15" i="11"/>
  <c r="D15" i="11"/>
  <c r="E15" i="11"/>
  <c r="F15" i="11"/>
  <c r="G15" i="11"/>
  <c r="H15" i="11"/>
  <c r="I15" i="11"/>
  <c r="J15" i="11"/>
  <c r="K15" i="11"/>
  <c r="L15" i="11"/>
  <c r="M15" i="11"/>
  <c r="B15" i="11"/>
  <c r="N13" i="10"/>
  <c r="C14" i="10"/>
  <c r="D14" i="10"/>
  <c r="E14" i="10"/>
  <c r="F14" i="10"/>
  <c r="G14" i="10"/>
  <c r="H14" i="10"/>
  <c r="I14" i="10"/>
  <c r="J14" i="10"/>
  <c r="K14" i="10"/>
  <c r="L14" i="10"/>
  <c r="M14" i="10"/>
  <c r="B14" i="10"/>
  <c r="C40" i="15"/>
  <c r="D40" i="15"/>
  <c r="E40" i="15"/>
  <c r="F40" i="15"/>
  <c r="G40" i="15"/>
  <c r="H40" i="15"/>
  <c r="I40" i="15"/>
  <c r="J40" i="15"/>
  <c r="K40" i="15"/>
  <c r="L40" i="15"/>
  <c r="M40" i="15"/>
  <c r="B40" i="15"/>
  <c r="G44" i="15"/>
  <c r="N14" i="8"/>
  <c r="C15" i="8"/>
  <c r="D15" i="8"/>
  <c r="E15" i="8"/>
  <c r="F15" i="8"/>
  <c r="G15" i="8"/>
  <c r="H15" i="8"/>
  <c r="I15" i="8"/>
  <c r="J15" i="8"/>
  <c r="K15" i="8"/>
  <c r="L15" i="8"/>
  <c r="M15" i="8"/>
  <c r="B15" i="8"/>
  <c r="M46" i="15"/>
  <c r="M47" i="15"/>
  <c r="C47" i="15"/>
  <c r="D47" i="15"/>
  <c r="E47" i="15"/>
  <c r="F47" i="15"/>
  <c r="G47" i="15"/>
  <c r="H47" i="15"/>
  <c r="I47" i="15"/>
  <c r="J47" i="15"/>
  <c r="K47" i="15"/>
  <c r="L47" i="15"/>
  <c r="B47" i="15"/>
  <c r="N14" i="7"/>
  <c r="C15" i="7"/>
  <c r="D15" i="7"/>
  <c r="E15" i="7"/>
  <c r="F15" i="7"/>
  <c r="G15" i="7"/>
  <c r="H15" i="7"/>
  <c r="I15" i="7"/>
  <c r="J15" i="7"/>
  <c r="K15" i="7"/>
  <c r="L15" i="7"/>
  <c r="M15" i="7"/>
  <c r="B15" i="7"/>
  <c r="C61" i="15"/>
  <c r="D61" i="15"/>
  <c r="E61" i="15"/>
  <c r="F61" i="15"/>
  <c r="G61" i="15"/>
  <c r="H61" i="15"/>
  <c r="I61" i="15"/>
  <c r="J61" i="15"/>
  <c r="K61" i="15"/>
  <c r="L61" i="15"/>
  <c r="M61" i="15"/>
  <c r="B61" i="15"/>
  <c r="N21" i="6"/>
  <c r="C22" i="6"/>
  <c r="D22" i="6"/>
  <c r="E22" i="6"/>
  <c r="F22" i="6"/>
  <c r="G22" i="6"/>
  <c r="H22" i="6"/>
  <c r="I22" i="6"/>
  <c r="J22" i="6"/>
  <c r="K22" i="6"/>
  <c r="L22" i="6"/>
  <c r="M22" i="6"/>
  <c r="B22" i="6"/>
  <c r="P29" i="4"/>
  <c r="P30" i="4"/>
  <c r="S1" i="15"/>
  <c r="T1" i="15" s="1"/>
  <c r="C48" i="15"/>
  <c r="D48" i="15"/>
  <c r="E48" i="15"/>
  <c r="F48" i="15"/>
  <c r="G48" i="15"/>
  <c r="H48" i="15"/>
  <c r="I48" i="15"/>
  <c r="J48" i="15"/>
  <c r="K48" i="15"/>
  <c r="L48" i="15"/>
  <c r="M48" i="15"/>
  <c r="C49" i="15"/>
  <c r="D49" i="15"/>
  <c r="E49" i="15"/>
  <c r="F49" i="15"/>
  <c r="G49" i="15"/>
  <c r="H49" i="15"/>
  <c r="I49" i="15"/>
  <c r="J49" i="15"/>
  <c r="K49" i="15"/>
  <c r="L49" i="15"/>
  <c r="M49" i="15"/>
  <c r="C50" i="15"/>
  <c r="D50" i="15"/>
  <c r="E50" i="15"/>
  <c r="F50" i="15"/>
  <c r="G50" i="15"/>
  <c r="H50" i="15"/>
  <c r="I50" i="15"/>
  <c r="J50" i="15"/>
  <c r="K50" i="15"/>
  <c r="L50" i="15"/>
  <c r="M50" i="15"/>
  <c r="C51" i="15"/>
  <c r="D51" i="15"/>
  <c r="E51" i="15"/>
  <c r="F51" i="15"/>
  <c r="G51" i="15"/>
  <c r="H51" i="15"/>
  <c r="I51" i="15"/>
  <c r="J51" i="15"/>
  <c r="K51" i="15"/>
  <c r="L51" i="15"/>
  <c r="M51" i="15"/>
  <c r="C52" i="15"/>
  <c r="D52" i="15"/>
  <c r="E52" i="15"/>
  <c r="F52" i="15"/>
  <c r="G52" i="15"/>
  <c r="H52" i="15"/>
  <c r="I52" i="15"/>
  <c r="J52" i="15"/>
  <c r="K52" i="15"/>
  <c r="L52" i="15"/>
  <c r="M52" i="15"/>
  <c r="C53" i="15"/>
  <c r="D53" i="15"/>
  <c r="E53" i="15"/>
  <c r="F53" i="15"/>
  <c r="G53" i="15"/>
  <c r="H53" i="15"/>
  <c r="I53" i="15"/>
  <c r="J53" i="15"/>
  <c r="K53" i="15"/>
  <c r="L53" i="15"/>
  <c r="M53" i="15"/>
  <c r="C54" i="15"/>
  <c r="D54" i="15"/>
  <c r="E54" i="15"/>
  <c r="F54" i="15"/>
  <c r="G54" i="15"/>
  <c r="H54" i="15"/>
  <c r="I54" i="15"/>
  <c r="J54" i="15"/>
  <c r="K54" i="15"/>
  <c r="L54" i="15"/>
  <c r="M54" i="15"/>
  <c r="C55" i="15"/>
  <c r="D55" i="15"/>
  <c r="E55" i="15"/>
  <c r="F55" i="15"/>
  <c r="G55" i="15"/>
  <c r="H55" i="15"/>
  <c r="I55" i="15"/>
  <c r="J55" i="15"/>
  <c r="K55" i="15"/>
  <c r="L55" i="15"/>
  <c r="M55" i="15"/>
  <c r="C56" i="15"/>
  <c r="D56" i="15"/>
  <c r="E56" i="15"/>
  <c r="F56" i="15"/>
  <c r="G56" i="15"/>
  <c r="H56" i="15"/>
  <c r="I56" i="15"/>
  <c r="J56" i="15"/>
  <c r="K56" i="15"/>
  <c r="L56" i="15"/>
  <c r="M56" i="15"/>
  <c r="C57" i="15"/>
  <c r="D57" i="15"/>
  <c r="E57" i="15"/>
  <c r="F57" i="15"/>
  <c r="G57" i="15"/>
  <c r="H57" i="15"/>
  <c r="I57" i="15"/>
  <c r="J57" i="15"/>
  <c r="K57" i="15"/>
  <c r="L57" i="15"/>
  <c r="M57" i="15"/>
  <c r="C58" i="15"/>
  <c r="D58" i="15"/>
  <c r="E58" i="15"/>
  <c r="F58" i="15"/>
  <c r="G58" i="15"/>
  <c r="H58" i="15"/>
  <c r="I58" i="15"/>
  <c r="J58" i="15"/>
  <c r="K58" i="15"/>
  <c r="L58" i="15"/>
  <c r="M58" i="15"/>
  <c r="C59" i="15"/>
  <c r="D59" i="15"/>
  <c r="E59" i="15"/>
  <c r="F59" i="15"/>
  <c r="G59" i="15"/>
  <c r="H59" i="15"/>
  <c r="I59" i="15"/>
  <c r="J59" i="15"/>
  <c r="K59" i="15"/>
  <c r="L59" i="15"/>
  <c r="M59" i="15"/>
  <c r="C60" i="15"/>
  <c r="D60" i="15"/>
  <c r="E60" i="15"/>
  <c r="F60" i="15"/>
  <c r="G60" i="15"/>
  <c r="H60" i="15"/>
  <c r="I60" i="15"/>
  <c r="J60" i="15"/>
  <c r="K60" i="15"/>
  <c r="L60" i="15"/>
  <c r="M60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48" i="15"/>
  <c r="C41" i="15"/>
  <c r="D41" i="15"/>
  <c r="E41" i="15"/>
  <c r="F41" i="15"/>
  <c r="G41" i="15"/>
  <c r="H41" i="15"/>
  <c r="I41" i="15"/>
  <c r="J41" i="15"/>
  <c r="K41" i="15"/>
  <c r="L41" i="15"/>
  <c r="M41" i="15"/>
  <c r="C42" i="15"/>
  <c r="D42" i="15"/>
  <c r="E42" i="15"/>
  <c r="F42" i="15"/>
  <c r="G42" i="15"/>
  <c r="H42" i="15"/>
  <c r="I42" i="15"/>
  <c r="J42" i="15"/>
  <c r="K42" i="15"/>
  <c r="L42" i="15"/>
  <c r="M42" i="15"/>
  <c r="C43" i="15"/>
  <c r="D43" i="15"/>
  <c r="E43" i="15"/>
  <c r="F43" i="15"/>
  <c r="G43" i="15"/>
  <c r="H43" i="15"/>
  <c r="I43" i="15"/>
  <c r="J43" i="15"/>
  <c r="K43" i="15"/>
  <c r="L43" i="15"/>
  <c r="M43" i="15"/>
  <c r="C44" i="15"/>
  <c r="D44" i="15"/>
  <c r="E44" i="15"/>
  <c r="F44" i="15"/>
  <c r="H44" i="15"/>
  <c r="I44" i="15"/>
  <c r="J44" i="15"/>
  <c r="K44" i="15"/>
  <c r="L44" i="15"/>
  <c r="M44" i="15"/>
  <c r="C45" i="15"/>
  <c r="D45" i="15"/>
  <c r="E45" i="15"/>
  <c r="F45" i="15"/>
  <c r="G45" i="15"/>
  <c r="H45" i="15"/>
  <c r="I45" i="15"/>
  <c r="J45" i="15"/>
  <c r="K45" i="15"/>
  <c r="L45" i="15"/>
  <c r="M45" i="15"/>
  <c r="C46" i="15"/>
  <c r="D46" i="15"/>
  <c r="E46" i="15"/>
  <c r="F46" i="15"/>
  <c r="G46" i="15"/>
  <c r="H46" i="15"/>
  <c r="I46" i="15"/>
  <c r="J46" i="15"/>
  <c r="K46" i="15"/>
  <c r="L46" i="15"/>
  <c r="B42" i="15"/>
  <c r="B43" i="15"/>
  <c r="B44" i="15"/>
  <c r="B45" i="15"/>
  <c r="B46" i="15"/>
  <c r="B41" i="15"/>
  <c r="C34" i="15"/>
  <c r="D34" i="15"/>
  <c r="E34" i="15"/>
  <c r="F34" i="15"/>
  <c r="G34" i="15"/>
  <c r="H34" i="15"/>
  <c r="I34" i="15"/>
  <c r="J34" i="15"/>
  <c r="K34" i="15"/>
  <c r="L34" i="15"/>
  <c r="M34" i="15"/>
  <c r="C35" i="15"/>
  <c r="D35" i="15"/>
  <c r="E35" i="15"/>
  <c r="F35" i="15"/>
  <c r="G35" i="15"/>
  <c r="H35" i="15"/>
  <c r="I35" i="15"/>
  <c r="J35" i="15"/>
  <c r="K35" i="15"/>
  <c r="L35" i="15"/>
  <c r="M35" i="15"/>
  <c r="C36" i="15"/>
  <c r="D36" i="15"/>
  <c r="E36" i="15"/>
  <c r="F36" i="15"/>
  <c r="G36" i="15"/>
  <c r="H36" i="15"/>
  <c r="I36" i="15"/>
  <c r="J36" i="15"/>
  <c r="K36" i="15"/>
  <c r="L36" i="15"/>
  <c r="M36" i="15"/>
  <c r="C37" i="15"/>
  <c r="D37" i="15"/>
  <c r="E37" i="15"/>
  <c r="F37" i="15"/>
  <c r="G37" i="15"/>
  <c r="H37" i="15"/>
  <c r="I37" i="15"/>
  <c r="J37" i="15"/>
  <c r="K37" i="15"/>
  <c r="L37" i="15"/>
  <c r="M37" i="15"/>
  <c r="C38" i="15"/>
  <c r="D38" i="15"/>
  <c r="E38" i="15"/>
  <c r="F38" i="15"/>
  <c r="G38" i="15"/>
  <c r="H38" i="15"/>
  <c r="I38" i="15"/>
  <c r="J38" i="15"/>
  <c r="K38" i="15"/>
  <c r="L38" i="15"/>
  <c r="M38" i="15"/>
  <c r="C39" i="15"/>
  <c r="D39" i="15"/>
  <c r="E39" i="15"/>
  <c r="F39" i="15"/>
  <c r="G39" i="15"/>
  <c r="H39" i="15"/>
  <c r="I39" i="15"/>
  <c r="J39" i="15"/>
  <c r="K39" i="15"/>
  <c r="L39" i="15"/>
  <c r="M39" i="15"/>
  <c r="B35" i="15"/>
  <c r="B36" i="15"/>
  <c r="N36" i="15" s="1"/>
  <c r="B37" i="15"/>
  <c r="B38" i="15"/>
  <c r="N38" i="15" s="1"/>
  <c r="B39" i="15"/>
  <c r="B34" i="15"/>
  <c r="N34" i="15" s="1"/>
  <c r="C19" i="15"/>
  <c r="D19" i="15"/>
  <c r="E19" i="15"/>
  <c r="F19" i="15"/>
  <c r="G19" i="15"/>
  <c r="H19" i="15"/>
  <c r="I19" i="15"/>
  <c r="J19" i="15"/>
  <c r="K19" i="15"/>
  <c r="L19" i="15"/>
  <c r="M19" i="15"/>
  <c r="C20" i="15"/>
  <c r="D20" i="15"/>
  <c r="E20" i="15"/>
  <c r="F20" i="15"/>
  <c r="G20" i="15"/>
  <c r="H20" i="15"/>
  <c r="I20" i="15"/>
  <c r="J20" i="15"/>
  <c r="K20" i="15"/>
  <c r="L20" i="15"/>
  <c r="M20" i="15"/>
  <c r="C21" i="15"/>
  <c r="D21" i="15"/>
  <c r="E21" i="15"/>
  <c r="F21" i="15"/>
  <c r="G21" i="15"/>
  <c r="H21" i="15"/>
  <c r="I21" i="15"/>
  <c r="J21" i="15"/>
  <c r="K21" i="15"/>
  <c r="L21" i="15"/>
  <c r="M21" i="15"/>
  <c r="C22" i="15"/>
  <c r="D22" i="15"/>
  <c r="E22" i="15"/>
  <c r="F22" i="15"/>
  <c r="G22" i="15"/>
  <c r="H22" i="15"/>
  <c r="I22" i="15"/>
  <c r="J22" i="15"/>
  <c r="K22" i="15"/>
  <c r="L22" i="15"/>
  <c r="M22" i="15"/>
  <c r="C23" i="15"/>
  <c r="D23" i="15"/>
  <c r="E23" i="15"/>
  <c r="F23" i="15"/>
  <c r="G23" i="15"/>
  <c r="H23" i="15"/>
  <c r="I23" i="15"/>
  <c r="J23" i="15"/>
  <c r="K23" i="15"/>
  <c r="L23" i="15"/>
  <c r="M23" i="15"/>
  <c r="C24" i="15"/>
  <c r="D24" i="15"/>
  <c r="E24" i="15"/>
  <c r="F24" i="15"/>
  <c r="G24" i="15"/>
  <c r="H24" i="15"/>
  <c r="I24" i="15"/>
  <c r="J24" i="15"/>
  <c r="K24" i="15"/>
  <c r="L24" i="15"/>
  <c r="M24" i="15"/>
  <c r="C25" i="15"/>
  <c r="D25" i="15"/>
  <c r="E25" i="15"/>
  <c r="F25" i="15"/>
  <c r="G25" i="15"/>
  <c r="H25" i="15"/>
  <c r="I25" i="15"/>
  <c r="J25" i="15"/>
  <c r="K25" i="15"/>
  <c r="L25" i="15"/>
  <c r="M25" i="15"/>
  <c r="C26" i="15"/>
  <c r="D26" i="15"/>
  <c r="E26" i="15"/>
  <c r="F26" i="15"/>
  <c r="G26" i="15"/>
  <c r="H26" i="15"/>
  <c r="I26" i="15"/>
  <c r="J26" i="15"/>
  <c r="K26" i="15"/>
  <c r="L26" i="15"/>
  <c r="M26" i="15"/>
  <c r="C27" i="15"/>
  <c r="D27" i="15"/>
  <c r="E27" i="15"/>
  <c r="F27" i="15"/>
  <c r="G27" i="15"/>
  <c r="H27" i="15"/>
  <c r="I27" i="15"/>
  <c r="J27" i="15"/>
  <c r="K27" i="15"/>
  <c r="L27" i="15"/>
  <c r="M27" i="15"/>
  <c r="C28" i="15"/>
  <c r="D28" i="15"/>
  <c r="E28" i="15"/>
  <c r="F28" i="15"/>
  <c r="G28" i="15"/>
  <c r="H28" i="15"/>
  <c r="I28" i="15"/>
  <c r="J28" i="15"/>
  <c r="K28" i="15"/>
  <c r="L28" i="15"/>
  <c r="M28" i="15"/>
  <c r="C29" i="15"/>
  <c r="D29" i="15"/>
  <c r="E29" i="15"/>
  <c r="F29" i="15"/>
  <c r="G29" i="15"/>
  <c r="H29" i="15"/>
  <c r="I29" i="15"/>
  <c r="J29" i="15"/>
  <c r="K29" i="15"/>
  <c r="L29" i="15"/>
  <c r="M29" i="15"/>
  <c r="C30" i="15"/>
  <c r="D30" i="15"/>
  <c r="E30" i="15"/>
  <c r="F30" i="15"/>
  <c r="G30" i="15"/>
  <c r="H30" i="15"/>
  <c r="I30" i="15"/>
  <c r="J30" i="15"/>
  <c r="K30" i="15"/>
  <c r="L30" i="15"/>
  <c r="M30" i="15"/>
  <c r="C31" i="15"/>
  <c r="D31" i="15"/>
  <c r="E31" i="15"/>
  <c r="F31" i="15"/>
  <c r="G31" i="15"/>
  <c r="H31" i="15"/>
  <c r="I31" i="15"/>
  <c r="J31" i="15"/>
  <c r="K31" i="15"/>
  <c r="L31" i="15"/>
  <c r="M31" i="15"/>
  <c r="C32" i="15"/>
  <c r="D32" i="15"/>
  <c r="E32" i="15"/>
  <c r="F32" i="15"/>
  <c r="G32" i="15"/>
  <c r="H32" i="15"/>
  <c r="I32" i="15"/>
  <c r="J32" i="15"/>
  <c r="K32" i="15"/>
  <c r="L32" i="15"/>
  <c r="M32" i="15"/>
  <c r="C33" i="15"/>
  <c r="D33" i="15"/>
  <c r="E33" i="15"/>
  <c r="F33" i="15"/>
  <c r="G33" i="15"/>
  <c r="H33" i="15"/>
  <c r="I33" i="15"/>
  <c r="J33" i="15"/>
  <c r="K33" i="15"/>
  <c r="L33" i="15"/>
  <c r="M33" i="15"/>
  <c r="B20" i="15"/>
  <c r="N20" i="15" s="1"/>
  <c r="B21" i="15"/>
  <c r="B22" i="15"/>
  <c r="N22" i="15" s="1"/>
  <c r="B23" i="15"/>
  <c r="B24" i="15"/>
  <c r="N24" i="15" s="1"/>
  <c r="B25" i="15"/>
  <c r="B26" i="15"/>
  <c r="N26" i="15" s="1"/>
  <c r="B27" i="15"/>
  <c r="B28" i="15"/>
  <c r="N28" i="15" s="1"/>
  <c r="B29" i="15"/>
  <c r="B30" i="15"/>
  <c r="N30" i="15" s="1"/>
  <c r="B31" i="15"/>
  <c r="B32" i="15"/>
  <c r="N32" i="15" s="1"/>
  <c r="B33" i="15"/>
  <c r="B19" i="15"/>
  <c r="N19" i="15" s="1"/>
  <c r="C13" i="15"/>
  <c r="D13" i="15"/>
  <c r="E13" i="15"/>
  <c r="F13" i="15"/>
  <c r="G13" i="15"/>
  <c r="H13" i="15"/>
  <c r="I13" i="15"/>
  <c r="J13" i="15"/>
  <c r="K13" i="15"/>
  <c r="L13" i="15"/>
  <c r="M13" i="15"/>
  <c r="C14" i="15"/>
  <c r="D14" i="15"/>
  <c r="E14" i="15"/>
  <c r="F14" i="15"/>
  <c r="G14" i="15"/>
  <c r="H14" i="15"/>
  <c r="I14" i="15"/>
  <c r="J14" i="15"/>
  <c r="K14" i="15"/>
  <c r="L14" i="15"/>
  <c r="M14" i="15"/>
  <c r="C15" i="15"/>
  <c r="D15" i="15"/>
  <c r="E15" i="15"/>
  <c r="F15" i="15"/>
  <c r="G15" i="15"/>
  <c r="H15" i="15"/>
  <c r="I15" i="15"/>
  <c r="J15" i="15"/>
  <c r="K15" i="15"/>
  <c r="L15" i="15"/>
  <c r="M15" i="15"/>
  <c r="C16" i="15"/>
  <c r="D16" i="15"/>
  <c r="E16" i="15"/>
  <c r="F16" i="15"/>
  <c r="G16" i="15"/>
  <c r="H16" i="15"/>
  <c r="I16" i="15"/>
  <c r="J16" i="15"/>
  <c r="K16" i="15"/>
  <c r="L16" i="15"/>
  <c r="M16" i="15"/>
  <c r="C17" i="15"/>
  <c r="D17" i="15"/>
  <c r="E17" i="15"/>
  <c r="F17" i="15"/>
  <c r="G17" i="15"/>
  <c r="H17" i="15"/>
  <c r="I17" i="15"/>
  <c r="J17" i="15"/>
  <c r="K17" i="15"/>
  <c r="L17" i="15"/>
  <c r="M17" i="15"/>
  <c r="B14" i="15"/>
  <c r="N14" i="15" s="1"/>
  <c r="B15" i="15"/>
  <c r="B16" i="15"/>
  <c r="N16" i="15" s="1"/>
  <c r="B17" i="15"/>
  <c r="B13" i="15"/>
  <c r="N13" i="15" s="1"/>
  <c r="C6" i="15"/>
  <c r="D6" i="15"/>
  <c r="E6" i="15"/>
  <c r="F6" i="15"/>
  <c r="G6" i="15"/>
  <c r="H6" i="15"/>
  <c r="I6" i="15"/>
  <c r="J6" i="15"/>
  <c r="K6" i="15"/>
  <c r="L6" i="15"/>
  <c r="M6" i="15"/>
  <c r="C7" i="15"/>
  <c r="D7" i="15"/>
  <c r="E7" i="15"/>
  <c r="F7" i="15"/>
  <c r="G7" i="15"/>
  <c r="H7" i="15"/>
  <c r="I7" i="15"/>
  <c r="J7" i="15"/>
  <c r="K7" i="15"/>
  <c r="L7" i="15"/>
  <c r="M7" i="15"/>
  <c r="C8" i="15"/>
  <c r="D8" i="15"/>
  <c r="E8" i="15"/>
  <c r="F8" i="15"/>
  <c r="G8" i="15"/>
  <c r="H8" i="15"/>
  <c r="I8" i="15"/>
  <c r="J8" i="15"/>
  <c r="K8" i="15"/>
  <c r="L8" i="15"/>
  <c r="M8" i="15"/>
  <c r="C9" i="15"/>
  <c r="D9" i="15"/>
  <c r="E9" i="15"/>
  <c r="F9" i="15"/>
  <c r="G9" i="15"/>
  <c r="H9" i="15"/>
  <c r="I9" i="15"/>
  <c r="J9" i="15"/>
  <c r="K9" i="15"/>
  <c r="L9" i="15"/>
  <c r="M9" i="15"/>
  <c r="C10" i="15"/>
  <c r="D10" i="15"/>
  <c r="E10" i="15"/>
  <c r="F10" i="15"/>
  <c r="G10" i="15"/>
  <c r="H10" i="15"/>
  <c r="I10" i="15"/>
  <c r="J10" i="15"/>
  <c r="K10" i="15"/>
  <c r="L10" i="15"/>
  <c r="M10" i="15"/>
  <c r="C11" i="15"/>
  <c r="D11" i="15"/>
  <c r="E11" i="15"/>
  <c r="F11" i="15"/>
  <c r="G11" i="15"/>
  <c r="H11" i="15"/>
  <c r="I11" i="15"/>
  <c r="J11" i="15"/>
  <c r="K11" i="15"/>
  <c r="L11" i="15"/>
  <c r="M11" i="15"/>
  <c r="B7" i="15"/>
  <c r="B8" i="15"/>
  <c r="N8" i="15" s="1"/>
  <c r="B9" i="15"/>
  <c r="B10" i="15"/>
  <c r="N10" i="15" s="1"/>
  <c r="B11" i="15"/>
  <c r="B6" i="15"/>
  <c r="N6" i="15" s="1"/>
  <c r="C2" i="15"/>
  <c r="D2" i="15"/>
  <c r="E2" i="15"/>
  <c r="F2" i="15"/>
  <c r="G2" i="15"/>
  <c r="H2" i="15"/>
  <c r="I2" i="15"/>
  <c r="J2" i="15"/>
  <c r="K2" i="15"/>
  <c r="L2" i="15"/>
  <c r="M2" i="15"/>
  <c r="C3" i="15"/>
  <c r="D3" i="15"/>
  <c r="E3" i="15"/>
  <c r="F3" i="15"/>
  <c r="G3" i="15"/>
  <c r="H3" i="15"/>
  <c r="I3" i="15"/>
  <c r="J3" i="15"/>
  <c r="K3" i="15"/>
  <c r="L3" i="15"/>
  <c r="M3" i="15"/>
  <c r="C4" i="15"/>
  <c r="D4" i="15"/>
  <c r="E4" i="15"/>
  <c r="F4" i="15"/>
  <c r="G4" i="15"/>
  <c r="H4" i="15"/>
  <c r="I4" i="15"/>
  <c r="J4" i="15"/>
  <c r="K4" i="15"/>
  <c r="L4" i="15"/>
  <c r="M4" i="15"/>
  <c r="B3" i="15"/>
  <c r="N3" i="15" s="1"/>
  <c r="B4" i="15"/>
  <c r="B2" i="15"/>
  <c r="N2" i="15" s="1"/>
  <c r="C17" i="13"/>
  <c r="D17" i="13"/>
  <c r="E17" i="13"/>
  <c r="F17" i="13"/>
  <c r="G17" i="13"/>
  <c r="H17" i="13"/>
  <c r="I17" i="13"/>
  <c r="J17" i="13"/>
  <c r="K17" i="13"/>
  <c r="L17" i="13"/>
  <c r="M17" i="13"/>
  <c r="C12" i="12"/>
  <c r="C19" i="13" s="1"/>
  <c r="D12" i="12"/>
  <c r="D19" i="13" s="1"/>
  <c r="E12" i="12"/>
  <c r="E19" i="13" s="1"/>
  <c r="F12" i="12"/>
  <c r="F19" i="13" s="1"/>
  <c r="G12" i="12"/>
  <c r="G19" i="13" s="1"/>
  <c r="H12" i="12"/>
  <c r="H19" i="13" s="1"/>
  <c r="I12" i="12"/>
  <c r="I19" i="13" s="1"/>
  <c r="J12" i="12"/>
  <c r="J19" i="13" s="1"/>
  <c r="K12" i="12"/>
  <c r="K19" i="13" s="1"/>
  <c r="L12" i="12"/>
  <c r="L19" i="13" s="1"/>
  <c r="M12" i="12"/>
  <c r="M19" i="13" s="1"/>
  <c r="B12" i="12"/>
  <c r="B19" i="13" s="1"/>
  <c r="C18" i="13"/>
  <c r="D18" i="13"/>
  <c r="E18" i="13"/>
  <c r="F18" i="13"/>
  <c r="G18" i="13"/>
  <c r="H18" i="13"/>
  <c r="I18" i="13"/>
  <c r="J18" i="13"/>
  <c r="K18" i="13"/>
  <c r="L18" i="13"/>
  <c r="M18" i="13"/>
  <c r="B18" i="13"/>
  <c r="B17" i="13"/>
  <c r="N17" i="13" s="1"/>
  <c r="C23" i="9"/>
  <c r="C16" i="13" s="1"/>
  <c r="D23" i="9"/>
  <c r="D16" i="13" s="1"/>
  <c r="E23" i="9"/>
  <c r="E16" i="13" s="1"/>
  <c r="F23" i="9"/>
  <c r="F16" i="13" s="1"/>
  <c r="G23" i="9"/>
  <c r="G16" i="13" s="1"/>
  <c r="H23" i="9"/>
  <c r="H16" i="13" s="1"/>
  <c r="I23" i="9"/>
  <c r="I16" i="13" s="1"/>
  <c r="J23" i="9"/>
  <c r="J16" i="13" s="1"/>
  <c r="K23" i="9"/>
  <c r="K16" i="13" s="1"/>
  <c r="L23" i="9"/>
  <c r="L16" i="13" s="1"/>
  <c r="M23" i="9"/>
  <c r="M16" i="13" s="1"/>
  <c r="B23" i="9"/>
  <c r="B16" i="13" s="1"/>
  <c r="C15" i="13"/>
  <c r="D15" i="13"/>
  <c r="E15" i="13"/>
  <c r="F15" i="13"/>
  <c r="G15" i="13"/>
  <c r="H15" i="13"/>
  <c r="I15" i="13"/>
  <c r="J15" i="13"/>
  <c r="K15" i="13"/>
  <c r="L15" i="13"/>
  <c r="M15" i="13"/>
  <c r="B15" i="13"/>
  <c r="N15" i="13" s="1"/>
  <c r="C14" i="13"/>
  <c r="D14" i="13"/>
  <c r="E14" i="13"/>
  <c r="F14" i="13"/>
  <c r="G14" i="13"/>
  <c r="H14" i="13"/>
  <c r="I14" i="13"/>
  <c r="J14" i="13"/>
  <c r="K14" i="13"/>
  <c r="L14" i="13"/>
  <c r="M14" i="13"/>
  <c r="B14" i="13"/>
  <c r="N14" i="13" s="1"/>
  <c r="C13" i="13"/>
  <c r="D13" i="13"/>
  <c r="E13" i="13"/>
  <c r="F13" i="13"/>
  <c r="G13" i="13"/>
  <c r="H13" i="13"/>
  <c r="K13" i="13"/>
  <c r="L13" i="13"/>
  <c r="M13" i="13"/>
  <c r="I13" i="13"/>
  <c r="J13" i="13"/>
  <c r="B13" i="13"/>
  <c r="B13" i="1"/>
  <c r="B9" i="13" s="1"/>
  <c r="B10" i="13" s="1"/>
  <c r="B15" i="3"/>
  <c r="C15" i="3"/>
  <c r="D15" i="3"/>
  <c r="E15" i="3"/>
  <c r="F15" i="3"/>
  <c r="G15" i="3"/>
  <c r="H15" i="3"/>
  <c r="I15" i="3"/>
  <c r="J15" i="3"/>
  <c r="K15" i="3"/>
  <c r="L15" i="3"/>
  <c r="M15" i="3"/>
  <c r="B26" i="3"/>
  <c r="C26" i="3"/>
  <c r="D26" i="3"/>
  <c r="E26" i="3"/>
  <c r="F26" i="3"/>
  <c r="G26" i="3"/>
  <c r="H26" i="3"/>
  <c r="I26" i="3"/>
  <c r="J26" i="3"/>
  <c r="K26" i="3"/>
  <c r="L26" i="3"/>
  <c r="M26" i="3"/>
  <c r="B37" i="3"/>
  <c r="C37" i="3"/>
  <c r="D37" i="3"/>
  <c r="E37" i="3"/>
  <c r="F37" i="3"/>
  <c r="G37" i="3"/>
  <c r="H37" i="3"/>
  <c r="I37" i="3"/>
  <c r="J37" i="3"/>
  <c r="K37" i="3"/>
  <c r="L37" i="3"/>
  <c r="M37" i="3"/>
  <c r="B57" i="3"/>
  <c r="C57" i="3"/>
  <c r="D57" i="3"/>
  <c r="E57" i="3"/>
  <c r="F57" i="3"/>
  <c r="G57" i="3"/>
  <c r="H57" i="3"/>
  <c r="I57" i="3"/>
  <c r="J57" i="3"/>
  <c r="K57" i="3"/>
  <c r="L57" i="3"/>
  <c r="M57" i="3"/>
  <c r="B67" i="3"/>
  <c r="C67" i="3"/>
  <c r="D67" i="3"/>
  <c r="E67" i="3"/>
  <c r="F67" i="3"/>
  <c r="G67" i="3"/>
  <c r="H67" i="3"/>
  <c r="I67" i="3"/>
  <c r="J67" i="3"/>
  <c r="K67" i="3"/>
  <c r="L67" i="3"/>
  <c r="M67" i="3"/>
  <c r="B79" i="3"/>
  <c r="C79" i="3"/>
  <c r="D79" i="3"/>
  <c r="E79" i="3"/>
  <c r="F79" i="3"/>
  <c r="G79" i="3"/>
  <c r="H79" i="3"/>
  <c r="I79" i="3"/>
  <c r="J79" i="3"/>
  <c r="K79" i="3"/>
  <c r="L79" i="3"/>
  <c r="M79" i="3"/>
  <c r="B87" i="3"/>
  <c r="C87" i="3"/>
  <c r="D87" i="3"/>
  <c r="E87" i="3"/>
  <c r="F87" i="3"/>
  <c r="G87" i="3"/>
  <c r="H87" i="3"/>
  <c r="I87" i="3"/>
  <c r="J87" i="3"/>
  <c r="K87" i="3"/>
  <c r="L87" i="3"/>
  <c r="M87" i="3"/>
  <c r="B94" i="3"/>
  <c r="C94" i="3"/>
  <c r="D94" i="3"/>
  <c r="E94" i="3"/>
  <c r="F94" i="3"/>
  <c r="G94" i="3"/>
  <c r="H94" i="3"/>
  <c r="I94" i="3"/>
  <c r="J94" i="3"/>
  <c r="K94" i="3"/>
  <c r="L94" i="3"/>
  <c r="M94" i="3"/>
  <c r="N8" i="12"/>
  <c r="N12" i="12" s="1"/>
  <c r="N9" i="12"/>
  <c r="N10" i="12"/>
  <c r="N8" i="11"/>
  <c r="N9" i="11"/>
  <c r="N15" i="11" s="1"/>
  <c r="N10" i="11"/>
  <c r="N11" i="11"/>
  <c r="N12" i="11"/>
  <c r="N13" i="11"/>
  <c r="N8" i="10"/>
  <c r="N14" i="10" s="1"/>
  <c r="N9" i="10"/>
  <c r="N10" i="10"/>
  <c r="N11" i="10"/>
  <c r="N12" i="10"/>
  <c r="N8" i="9"/>
  <c r="N23" i="9" s="1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B10" i="2"/>
  <c r="B12" i="2"/>
  <c r="B16" i="2" s="1"/>
  <c r="B14" i="2"/>
  <c r="N8" i="8"/>
  <c r="N9" i="8"/>
  <c r="N10" i="8"/>
  <c r="N11" i="8"/>
  <c r="N12" i="8"/>
  <c r="N13" i="8"/>
  <c r="N8" i="7"/>
  <c r="N9" i="7"/>
  <c r="N10" i="7"/>
  <c r="N11" i="7"/>
  <c r="N12" i="7"/>
  <c r="N13" i="7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8" i="1"/>
  <c r="N9" i="1"/>
  <c r="N10" i="1"/>
  <c r="N11" i="1"/>
  <c r="N12" i="1"/>
  <c r="C13" i="1"/>
  <c r="C9" i="13" s="1"/>
  <c r="C10" i="13" s="1"/>
  <c r="D13" i="1"/>
  <c r="D9" i="13" s="1"/>
  <c r="D10" i="13" s="1"/>
  <c r="E13" i="1"/>
  <c r="E9" i="13" s="1"/>
  <c r="E10" i="13" s="1"/>
  <c r="F13" i="1"/>
  <c r="F9" i="13" s="1"/>
  <c r="F10" i="13" s="1"/>
  <c r="G13" i="1"/>
  <c r="G9" i="13" s="1"/>
  <c r="G10" i="13" s="1"/>
  <c r="H13" i="1"/>
  <c r="H9" i="13" s="1"/>
  <c r="H10" i="13" s="1"/>
  <c r="I13" i="1"/>
  <c r="I9" i="13" s="1"/>
  <c r="I10" i="13" s="1"/>
  <c r="J13" i="1"/>
  <c r="J9" i="13" s="1"/>
  <c r="J10" i="13" s="1"/>
  <c r="K13" i="1"/>
  <c r="K9" i="13" s="1"/>
  <c r="K10" i="13" s="1"/>
  <c r="L13" i="1"/>
  <c r="L9" i="13" s="1"/>
  <c r="L10" i="13" s="1"/>
  <c r="M13" i="1"/>
  <c r="M9" i="13" s="1"/>
  <c r="M10" i="13" s="1"/>
  <c r="N13" i="1"/>
  <c r="N61" i="15" l="1"/>
  <c r="N15" i="7"/>
  <c r="N15" i="8"/>
  <c r="N40" i="15"/>
  <c r="N18" i="13"/>
  <c r="N4" i="15"/>
  <c r="N11" i="15"/>
  <c r="N9" i="15"/>
  <c r="N7" i="15"/>
  <c r="N17" i="15"/>
  <c r="N15" i="15"/>
  <c r="N33" i="15"/>
  <c r="N31" i="15"/>
  <c r="N29" i="15"/>
  <c r="N27" i="15"/>
  <c r="N25" i="15"/>
  <c r="N23" i="15"/>
  <c r="N21" i="15"/>
  <c r="N37" i="15"/>
  <c r="N35" i="15"/>
  <c r="N47" i="15"/>
  <c r="N22" i="6"/>
  <c r="M16" i="3"/>
  <c r="M27" i="3"/>
  <c r="M38" i="3"/>
  <c r="M58" i="3"/>
  <c r="M68" i="3"/>
  <c r="M80" i="3"/>
  <c r="L16" i="3"/>
  <c r="L27" i="3"/>
  <c r="L38" i="3"/>
  <c r="L58" i="3"/>
  <c r="L68" i="3"/>
  <c r="L80" i="3"/>
  <c r="L88" i="3"/>
  <c r="K16" i="3"/>
  <c r="K27" i="3"/>
  <c r="K38" i="3"/>
  <c r="K58" i="3"/>
  <c r="K68" i="3"/>
  <c r="K80" i="3"/>
  <c r="K88" i="3"/>
  <c r="J16" i="3"/>
  <c r="J27" i="3"/>
  <c r="J38" i="3"/>
  <c r="J58" i="3"/>
  <c r="J68" i="3"/>
  <c r="J80" i="3"/>
  <c r="J88" i="3"/>
  <c r="I16" i="3"/>
  <c r="I27" i="3"/>
  <c r="I38" i="3"/>
  <c r="I58" i="3"/>
  <c r="I68" i="3"/>
  <c r="I80" i="3"/>
  <c r="I88" i="3"/>
  <c r="H16" i="3"/>
  <c r="H27" i="3"/>
  <c r="H38" i="3"/>
  <c r="H58" i="3"/>
  <c r="H68" i="3"/>
  <c r="H80" i="3"/>
  <c r="H88" i="3"/>
  <c r="G16" i="3"/>
  <c r="G27" i="3"/>
  <c r="G38" i="3"/>
  <c r="G58" i="3"/>
  <c r="G68" i="3"/>
  <c r="G80" i="3"/>
  <c r="G88" i="3"/>
  <c r="F16" i="3"/>
  <c r="F27" i="3"/>
  <c r="F38" i="3"/>
  <c r="F58" i="3"/>
  <c r="F68" i="3"/>
  <c r="F80" i="3"/>
  <c r="F88" i="3"/>
  <c r="E16" i="3"/>
  <c r="E27" i="3"/>
  <c r="E38" i="3"/>
  <c r="E58" i="3"/>
  <c r="E68" i="3"/>
  <c r="E80" i="3"/>
  <c r="E88" i="3"/>
  <c r="D16" i="3"/>
  <c r="D27" i="3"/>
  <c r="D38" i="3"/>
  <c r="D58" i="3"/>
  <c r="D68" i="3"/>
  <c r="D80" i="3"/>
  <c r="D88" i="3"/>
  <c r="C16" i="3"/>
  <c r="C27" i="3"/>
  <c r="C38" i="3"/>
  <c r="C58" i="3"/>
  <c r="C68" i="3"/>
  <c r="C80" i="3"/>
  <c r="C88" i="3"/>
  <c r="B16" i="3"/>
  <c r="B27" i="3"/>
  <c r="B38" i="3"/>
  <c r="B58" i="3"/>
  <c r="B68" i="3"/>
  <c r="B80" i="3"/>
  <c r="B88" i="3"/>
  <c r="M88" i="3"/>
  <c r="M93" i="3"/>
  <c r="M95" i="3" s="1"/>
  <c r="E93" i="3"/>
  <c r="E95" i="3" s="1"/>
  <c r="D93" i="3"/>
  <c r="D95" i="3" s="1"/>
  <c r="C93" i="3"/>
  <c r="C95" i="3" s="1"/>
  <c r="J20" i="13"/>
  <c r="I20" i="13"/>
  <c r="M20" i="13"/>
  <c r="M21" i="13" s="1"/>
  <c r="L20" i="13"/>
  <c r="L21" i="13" s="1"/>
  <c r="K20" i="13"/>
  <c r="K21" i="13" s="1"/>
  <c r="H20" i="13"/>
  <c r="H21" i="13" s="1"/>
  <c r="G20" i="13"/>
  <c r="G21" i="13" s="1"/>
  <c r="F20" i="13"/>
  <c r="F21" i="13" s="1"/>
  <c r="E20" i="13"/>
  <c r="E21" i="13" s="1"/>
  <c r="D20" i="13"/>
  <c r="D21" i="13" s="1"/>
  <c r="N16" i="13"/>
  <c r="N39" i="15"/>
  <c r="N45" i="15"/>
  <c r="N44" i="15"/>
  <c r="N43" i="15"/>
  <c r="N42" i="15"/>
  <c r="N60" i="15"/>
  <c r="N59" i="15"/>
  <c r="N58" i="15"/>
  <c r="N52" i="15"/>
  <c r="N51" i="15"/>
  <c r="N50" i="15"/>
  <c r="N49" i="15"/>
  <c r="N41" i="15"/>
  <c r="N46" i="15"/>
  <c r="N57" i="15"/>
  <c r="N56" i="15"/>
  <c r="N55" i="15"/>
  <c r="N54" i="15"/>
  <c r="N53" i="15"/>
  <c r="N48" i="15"/>
  <c r="L93" i="3"/>
  <c r="L95" i="3" s="1"/>
  <c r="J21" i="13"/>
  <c r="N13" i="13"/>
  <c r="K93" i="3"/>
  <c r="K95" i="3" s="1"/>
  <c r="J93" i="3"/>
  <c r="J95" i="3" s="1"/>
  <c r="G93" i="3"/>
  <c r="G95" i="3" s="1"/>
  <c r="F93" i="3"/>
  <c r="F95" i="3" s="1"/>
  <c r="H93" i="3"/>
  <c r="H95" i="3" s="1"/>
  <c r="I21" i="13"/>
  <c r="C20" i="13"/>
  <c r="C21" i="13" s="1"/>
  <c r="I93" i="3"/>
  <c r="I95" i="3" s="1"/>
  <c r="B20" i="13"/>
  <c r="B21" i="13" s="1"/>
  <c r="N19" i="13"/>
  <c r="N10" i="13"/>
  <c r="J13" i="4" s="1"/>
  <c r="N9" i="13"/>
  <c r="B93" i="3"/>
  <c r="B95" i="3" s="1"/>
  <c r="S8" i="15"/>
  <c r="S6" i="15"/>
  <c r="S3" i="15"/>
  <c r="S7" i="15"/>
  <c r="S4" i="15"/>
  <c r="Q29" i="4" l="1"/>
  <c r="Q17" i="4"/>
  <c r="Q16" i="4"/>
  <c r="Q15" i="4"/>
  <c r="Q14" i="4"/>
  <c r="Q13" i="4"/>
  <c r="N21" i="13"/>
  <c r="N20" i="13"/>
  <c r="J19" i="4" s="1"/>
  <c r="P21" i="4" s="1"/>
  <c r="R7" i="15"/>
  <c r="R4" i="15"/>
  <c r="R8" i="15"/>
  <c r="R3" i="15"/>
  <c r="R6" i="15"/>
  <c r="I26" i="4" l="1"/>
  <c r="P23" i="4"/>
  <c r="P13" i="4"/>
  <c r="P14" i="4"/>
  <c r="P15" i="4"/>
  <c r="P16" i="4"/>
  <c r="P17" i="4"/>
  <c r="Q30" i="4"/>
</calcChain>
</file>

<file path=xl/sharedStrings.xml><?xml version="1.0" encoding="utf-8"?>
<sst xmlns="http://schemas.openxmlformats.org/spreadsheetml/2006/main" count="464" uniqueCount="149">
  <si>
    <t>RECEITAS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</si>
  <si>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</si>
  <si>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</si>
  <si>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</si>
  <si>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</si>
  <si>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</si>
  <si>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</si>
  <si>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</si>
  <si>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</si>
  <si>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</si>
  <si>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</si>
  <si>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</si>
  <si>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</si>
  <si>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SOMA</t>
  </si>
  <si>
    <t>Condominio</t>
  </si>
  <si>
    <t>IPTU</t>
  </si>
  <si>
    <t>Luz</t>
  </si>
  <si>
    <t>Gás</t>
  </si>
  <si>
    <t>Água</t>
  </si>
  <si>
    <t>Supermercado</t>
  </si>
  <si>
    <t>Padaria</t>
  </si>
  <si>
    <t>Internet</t>
  </si>
  <si>
    <t>Gasolina</t>
  </si>
  <si>
    <t>Clube</t>
  </si>
  <si>
    <t>PRESTAÇÕES A PAGAR</t>
  </si>
  <si>
    <t>Carro</t>
  </si>
  <si>
    <t>cheque pré</t>
  </si>
  <si>
    <t>Outros</t>
  </si>
  <si>
    <t>DÍVIDAS</t>
  </si>
  <si>
    <t>Cheque Especial - juros</t>
  </si>
  <si>
    <t>Cartão de Crédito -</t>
  </si>
  <si>
    <t>BALANÇO</t>
  </si>
  <si>
    <t>DESPESAS NO MÊS</t>
  </si>
  <si>
    <t xml:space="preserve">Salário líquido </t>
  </si>
  <si>
    <t>Salário Líquido (cônjuge)</t>
  </si>
  <si>
    <t>Outras receitas -13o., férias, etc</t>
  </si>
  <si>
    <t>Associação de moradores</t>
  </si>
  <si>
    <t>DESPESAS FIXAS - Moradia e Alimentação</t>
  </si>
  <si>
    <t>Manutenção da casa</t>
  </si>
  <si>
    <t>Seguro residencial</t>
  </si>
  <si>
    <t>Aluguel / prestação da casa</t>
  </si>
  <si>
    <t>Alimentação na na rua (pessoal e da família)</t>
  </si>
  <si>
    <t>DESPESAS FIXAS - Educação</t>
  </si>
  <si>
    <t>Colégio e universidades</t>
  </si>
  <si>
    <t>Transportes</t>
  </si>
  <si>
    <t xml:space="preserve">Cursos </t>
  </si>
  <si>
    <t xml:space="preserve">Academia </t>
  </si>
  <si>
    <t>Prática de esporte</t>
  </si>
  <si>
    <t>Restaurantes</t>
  </si>
  <si>
    <t>Viagens</t>
  </si>
  <si>
    <t>Vestuário</t>
  </si>
  <si>
    <t>Gastos com beleza</t>
  </si>
  <si>
    <t>DESPESAS FIXAS - Lazer e despesas pessoais</t>
  </si>
  <si>
    <t>Celulares</t>
  </si>
  <si>
    <t>DESPESAS FIXAS - Despesas gerais</t>
  </si>
  <si>
    <t>TV a cabo</t>
  </si>
  <si>
    <t>Felefone fixo</t>
  </si>
  <si>
    <t>Plano de Saúde</t>
  </si>
  <si>
    <t>Empregada domésitica</t>
  </si>
  <si>
    <t>Despesas com farmácia</t>
  </si>
  <si>
    <t>Estacionamento</t>
  </si>
  <si>
    <t>Lavagem do carro</t>
  </si>
  <si>
    <t>Manutenção do carro</t>
  </si>
  <si>
    <t>Despesas diversas</t>
  </si>
  <si>
    <t>DESPESAS FIXAS - Impostos e taxas</t>
  </si>
  <si>
    <t>Taxa de incêndio</t>
  </si>
  <si>
    <t>Taxa de lixo</t>
  </si>
  <si>
    <t>IPVA</t>
  </si>
  <si>
    <t>Contribuição profissional</t>
  </si>
  <si>
    <t>INSS (pessoal ou de alguém da família)</t>
  </si>
  <si>
    <t>Despesas com médico, dentista, psicólogo, etc</t>
  </si>
  <si>
    <t>Empréstimos</t>
  </si>
  <si>
    <t>Crediários</t>
  </si>
  <si>
    <t>Compras parceladas no cartão de crédito</t>
  </si>
  <si>
    <t>Seguro de carro</t>
  </si>
  <si>
    <t>Cartão de crédiro</t>
  </si>
  <si>
    <t>Hortifruti</t>
  </si>
  <si>
    <t xml:space="preserve">Empréstimos </t>
  </si>
  <si>
    <t>Mesada dos filhos</t>
  </si>
  <si>
    <t>Livros e materiais escolares</t>
  </si>
  <si>
    <t>% sobre total de despesas</t>
  </si>
  <si>
    <t>% ideal para o meu perfil familiar</t>
  </si>
  <si>
    <t>Poupança forçada (curto/médio prazo)</t>
  </si>
  <si>
    <t>Previdência privada (longo prazo)</t>
  </si>
  <si>
    <t>CAPACIDADE EXTRA DE POUPANÇA</t>
  </si>
  <si>
    <t>Use para calcular valor de prestações ou tempo de paramento/poupança</t>
  </si>
  <si>
    <t>Com esta planilha você verá a diferença entre comprar à vista e a prazo</t>
  </si>
  <si>
    <t>Obs.: poderão exitir diferenças do valor informado pelo vendedor em função de taxas de crédito não levadas em consideração neste cálculo</t>
  </si>
  <si>
    <t>Premissas e instruções de uso</t>
  </si>
  <si>
    <t>Coloque o curso sobre cada célula e substitua os parâmetros de acordo com a necessidade, conforme instrução  específica</t>
  </si>
  <si>
    <t>Valor</t>
  </si>
  <si>
    <t>Que resultado mostra</t>
  </si>
  <si>
    <t>Parâmetros editáveis</t>
  </si>
  <si>
    <t>Entre na fómula da célula B10 com o % de juros, o valor da prestação a pagar e o valor tomado emprestado com sinal negativo</t>
  </si>
  <si>
    <t>Entre na fórmula da célual B12 com o % de juros, o número de prestações pretendidas e o valor tomado com sinal negativo</t>
  </si>
  <si>
    <t>calcula o valor da prestação para em X meses amortizar  o valor tomado como empréstimo ou financiado</t>
  </si>
  <si>
    <t>Calcula o número de meses para amortizar X reais a uma taxa de X%</t>
  </si>
  <si>
    <t>O exemplo montado é o mesmo do curso, tomando como base o financiamento de um bem de R$ 100 com juros de 5% a.m e em 12 parcelas</t>
  </si>
  <si>
    <t>Calcula o valor total pago quando se toma um empréstimo ou financiamento para um determinado valor com uma determinada taxa de juros e prazo de pagamento</t>
  </si>
  <si>
    <t>Não editar célula B16 pois ela é resultado das emais operações</t>
  </si>
  <si>
    <t>Entre na fórmula da célula B14 com o % de juros do investimento, o valor da prestação informada com sinal negativo e vá mudando o número de prestações (2o. Parâmetro da fórmula) para verificar quantos meses de poupança precisa</t>
  </si>
  <si>
    <t>calcula o valor que você terá se poupar um determinado valor (o mesmo da prestação), com a taxa de juros da poupança ou do investimento escolhido, durante um determinado número de meses</t>
  </si>
  <si>
    <t>Controle suas receitas</t>
  </si>
  <si>
    <t>Total Mensal</t>
  </si>
  <si>
    <t>Total</t>
  </si>
  <si>
    <t>Despesas com Educação</t>
  </si>
  <si>
    <t>Despesas com Moradia e Alimentação</t>
  </si>
  <si>
    <t>Despesas com Lazer e Despesas Pessoais</t>
  </si>
  <si>
    <t>DESPESAS FIXAS - Lazer e Desp. Pessoais</t>
  </si>
  <si>
    <t>Despesas Gerais</t>
  </si>
  <si>
    <t>DESPESAS FIXAS - Gerais</t>
  </si>
  <si>
    <t>Despesas: Médico, dentista, psicólogo, etc</t>
  </si>
  <si>
    <t>Outras receitas -13o., férias, etc (cônjuge)</t>
  </si>
  <si>
    <t>Telefone fixo</t>
  </si>
  <si>
    <t>Cartão de crédito</t>
  </si>
  <si>
    <t>Despesas Fixas - Impostos e Taxas</t>
  </si>
  <si>
    <t>Cheque pré</t>
  </si>
  <si>
    <t>Despesas Fixas - Prestações a Pagar</t>
  </si>
  <si>
    <t>Despesas - Dívidas</t>
  </si>
  <si>
    <t>Cartão de Crédito</t>
  </si>
  <si>
    <t>Balanço</t>
  </si>
  <si>
    <t>Receitas</t>
  </si>
  <si>
    <t>Despesas</t>
  </si>
  <si>
    <t>Moradia e Alimentação</t>
  </si>
  <si>
    <t>Educação</t>
  </si>
  <si>
    <t>Lazer e Despesas Pessoais</t>
  </si>
  <si>
    <t>Impostos e Taxas</t>
  </si>
  <si>
    <t>Prestações a Pagar</t>
  </si>
  <si>
    <t>Dívidas</t>
  </si>
  <si>
    <t>Total de Receitas</t>
  </si>
  <si>
    <t>Total de Despesas</t>
  </si>
  <si>
    <t>Saldo</t>
  </si>
  <si>
    <t>Selecione o tipo de despesa</t>
  </si>
  <si>
    <t>Mês</t>
  </si>
  <si>
    <t>Todos</t>
  </si>
  <si>
    <t>Escolha o Mês desejado:</t>
  </si>
  <si>
    <t>Maiores despesas</t>
  </si>
  <si>
    <t>1º Lugar</t>
  </si>
  <si>
    <t>2º Lugar</t>
  </si>
  <si>
    <t>3º Lugar</t>
  </si>
  <si>
    <t>4º Lugar</t>
  </si>
  <si>
    <t>5º Lugar</t>
  </si>
  <si>
    <t>Posição</t>
  </si>
  <si>
    <t>Despesa</t>
  </si>
  <si>
    <t>Suas despesas são</t>
  </si>
  <si>
    <t>Painel Principal</t>
  </si>
  <si>
    <t>aaa</t>
  </si>
  <si>
    <t>Planejador Financeiro - Versão 1.2</t>
  </si>
  <si>
    <t>Planejador Financeiro- Versão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</si>
</sst>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164" formatCode="&quot;R$ &quot;#,##0_);\(&quot;R$ &quot;#,##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#,##0.00;[Red]#,##0.00"/>
    <numFmt numFmtId="168" formatCode=";;;"/>
  </numFmts>
  <fonts count="32" x14ac:knownFonts="1">
    <font>
      <sz val="10"/>
      <name val="Arial"/>
    </font>
    <font>
      <sz val="10"/>
      <name val="Arial"/>
      <family val="2"/>
    </font>
    <font>
      <b/>
      <sz val="7"/>
      <color indexed="12"/>
      <name val="Arial"/>
      <family val="2"/>
    </font>
    <font>
      <sz val="7"/>
      <name val="Arial"/>
      <family val="2"/>
    </font>
    <font>
      <sz val="10"/>
      <color indexed="12"/>
      <name val="Arial"/>
      <family val="2"/>
    </font>
    <font>
      <b/>
      <sz val="7"/>
      <color indexed="10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7"/>
      <color indexed="57"/>
      <name val="Arial"/>
      <family val="2"/>
    </font>
    <font>
      <sz val="10"/>
      <color indexed="57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2"/>
      <name val="Malgun Gothic"/>
      <family val="2"/>
    </font>
    <font>
      <sz val="12"/>
      <name val="Malgun Gothic"/>
      <family val="2"/>
    </font>
    <font>
      <sz val="10"/>
      <name val="Malgun Gothic"/>
      <family val="2"/>
    </font>
    <font>
      <sz val="16"/>
      <name val="Calibri"/>
      <family val="2"/>
      <scheme val="minor"/>
    </font>
    <font>
      <sz val="22"/>
      <name val="Calibri"/>
      <family val="2"/>
      <scheme val="minor"/>
    </font>
    <font>
      <i/>
      <sz val="12"/>
      <name val="Malgun Gothic"/>
      <family val="2"/>
    </font>
    <font>
      <sz val="11"/>
      <name val="Malgun Gothic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0"/>
      <color theme="0"/>
      <name val="Arial"/>
      <family val="2"/>
    </font>
    <font>
      <sz val="8"/>
      <name val="Malgun Gothic"/>
      <family val="2"/>
    </font>
    <font>
      <sz val="8"/>
      <name val="Arial"/>
      <family val="2"/>
    </font>
    <font>
      <i/>
      <sz val="8"/>
      <name val="Malgun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lightUp">
        <fgColor theme="0"/>
        <bgColor theme="0" tint="-0.149967955565050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20">
    <xf numFmtId="0" fontId="0" fillId="0" borderId="0" xfId="0"/>
    <xf numFmtId="164" fontId="0" fillId="2" borderId="0" xfId="1" applyNumberFormat="1" applyFont="1" applyFill="1" applyBorder="1" applyAlignment="1">
      <alignment horizontal="center"/>
    </xf>
    <xf numFmtId="0" fontId="3" fillId="0" borderId="0" xfId="0" applyFont="1" applyBorder="1"/>
    <xf numFmtId="164" fontId="0" fillId="0" borderId="0" xfId="1" applyNumberFormat="1" applyFont="1" applyBorder="1"/>
    <xf numFmtId="0" fontId="5" fillId="2" borderId="0" xfId="0" applyFont="1" applyFill="1" applyBorder="1"/>
    <xf numFmtId="0" fontId="7" fillId="0" borderId="0" xfId="0" applyFont="1" applyBorder="1"/>
    <xf numFmtId="164" fontId="8" fillId="0" borderId="0" xfId="1" applyNumberFormat="1" applyFont="1" applyBorder="1"/>
    <xf numFmtId="0" fontId="7" fillId="3" borderId="0" xfId="0" applyFont="1" applyFill="1" applyBorder="1"/>
    <xf numFmtId="8" fontId="0" fillId="0" borderId="0" xfId="0" applyNumberFormat="1"/>
    <xf numFmtId="4" fontId="3" fillId="0" borderId="1" xfId="0" applyNumberFormat="1" applyFont="1" applyBorder="1"/>
    <xf numFmtId="4" fontId="0" fillId="0" borderId="1" xfId="1" applyNumberFormat="1" applyFont="1" applyBorder="1" applyProtection="1">
      <protection locked="0"/>
    </xf>
    <xf numFmtId="4" fontId="0" fillId="0" borderId="0" xfId="0" applyNumberFormat="1"/>
    <xf numFmtId="4" fontId="3" fillId="0" borderId="2" xfId="0" applyNumberFormat="1" applyFont="1" applyBorder="1"/>
    <xf numFmtId="4" fontId="0" fillId="0" borderId="2" xfId="1" applyNumberFormat="1" applyFont="1" applyBorder="1" applyProtection="1">
      <protection locked="0"/>
    </xf>
    <xf numFmtId="4" fontId="2" fillId="0" borderId="3" xfId="0" applyNumberFormat="1" applyFont="1" applyBorder="1"/>
    <xf numFmtId="4" fontId="4" fillId="0" borderId="4" xfId="1" applyNumberFormat="1" applyFont="1" applyBorder="1"/>
    <xf numFmtId="4" fontId="5" fillId="2" borderId="0" xfId="0" applyNumberFormat="1" applyFont="1" applyFill="1" applyBorder="1"/>
    <xf numFmtId="4" fontId="0" fillId="2" borderId="0" xfId="1" applyNumberFormat="1" applyFont="1" applyFill="1" applyBorder="1" applyAlignment="1">
      <alignment horizontal="center"/>
    </xf>
    <xf numFmtId="4" fontId="5" fillId="0" borderId="5" xfId="0" applyNumberFormat="1" applyFont="1" applyBorder="1"/>
    <xf numFmtId="4" fontId="6" fillId="0" borderId="6" xfId="1" applyNumberFormat="1" applyFont="1" applyBorder="1"/>
    <xf numFmtId="4" fontId="5" fillId="0" borderId="3" xfId="0" applyNumberFormat="1" applyFont="1" applyBorder="1"/>
    <xf numFmtId="4" fontId="6" fillId="0" borderId="4" xfId="1" applyNumberFormat="1" applyFont="1" applyBorder="1"/>
    <xf numFmtId="4" fontId="3" fillId="0" borderId="7" xfId="0" applyNumberFormat="1" applyFont="1" applyBorder="1"/>
    <xf numFmtId="4" fontId="3" fillId="0" borderId="1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8" fillId="0" borderId="1" xfId="1" applyNumberFormat="1" applyFont="1" applyBorder="1" applyProtection="1">
      <protection locked="0"/>
    </xf>
    <xf numFmtId="4" fontId="9" fillId="0" borderId="3" xfId="0" applyNumberFormat="1" applyFont="1" applyBorder="1"/>
    <xf numFmtId="4" fontId="10" fillId="0" borderId="4" xfId="1" applyNumberFormat="1" applyFont="1" applyBorder="1"/>
    <xf numFmtId="10" fontId="2" fillId="0" borderId="5" xfId="0" applyNumberFormat="1" applyFont="1" applyBorder="1"/>
    <xf numFmtId="10" fontId="6" fillId="0" borderId="6" xfId="1" applyNumberFormat="1" applyFont="1" applyBorder="1"/>
    <xf numFmtId="10" fontId="0" fillId="0" borderId="0" xfId="0" applyNumberFormat="1"/>
    <xf numFmtId="10" fontId="5" fillId="0" borderId="3" xfId="0" applyNumberFormat="1" applyFont="1" applyBorder="1"/>
    <xf numFmtId="0" fontId="13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8" fontId="0" fillId="0" borderId="8" xfId="0" applyNumberFormat="1" applyBorder="1" applyAlignment="1">
      <alignment vertical="center" wrapText="1"/>
    </xf>
    <xf numFmtId="8" fontId="0" fillId="0" borderId="0" xfId="0" applyNumberFormat="1" applyAlignment="1">
      <alignment vertical="center" wrapText="1"/>
    </xf>
    <xf numFmtId="0" fontId="14" fillId="4" borderId="8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" fontId="0" fillId="0" borderId="8" xfId="0" applyNumberFormat="1" applyBorder="1" applyAlignment="1">
      <alignment vertical="center" wrapText="1"/>
    </xf>
    <xf numFmtId="0" fontId="15" fillId="0" borderId="0" xfId="0" applyFont="1"/>
    <xf numFmtId="0" fontId="0" fillId="5" borderId="9" xfId="0" applyFill="1" applyBorder="1"/>
    <xf numFmtId="0" fontId="0" fillId="5" borderId="10" xfId="0" applyFill="1" applyBorder="1"/>
    <xf numFmtId="4" fontId="0" fillId="5" borderId="11" xfId="0" applyNumberFormat="1" applyFill="1" applyBorder="1"/>
    <xf numFmtId="4" fontId="0" fillId="5" borderId="0" xfId="0" applyNumberFormat="1" applyFill="1" applyBorder="1"/>
    <xf numFmtId="4" fontId="0" fillId="5" borderId="12" xfId="0" applyNumberFormat="1" applyFill="1" applyBorder="1"/>
    <xf numFmtId="4" fontId="0" fillId="5" borderId="13" xfId="0" applyNumberFormat="1" applyFill="1" applyBorder="1"/>
    <xf numFmtId="4" fontId="19" fillId="5" borderId="0" xfId="0" applyNumberFormat="1" applyFont="1" applyFill="1" applyBorder="1"/>
    <xf numFmtId="4" fontId="20" fillId="5" borderId="0" xfId="0" applyNumberFormat="1" applyFont="1" applyFill="1" applyBorder="1"/>
    <xf numFmtId="0" fontId="17" fillId="0" borderId="0" xfId="0" applyFont="1"/>
    <xf numFmtId="166" fontId="18" fillId="0" borderId="0" xfId="3" applyFont="1"/>
    <xf numFmtId="0" fontId="16" fillId="0" borderId="14" xfId="0" applyFont="1" applyBorder="1"/>
    <xf numFmtId="0" fontId="16" fillId="0" borderId="14" xfId="0" applyFont="1" applyBorder="1" applyAlignment="1">
      <alignment horizontal="center"/>
    </xf>
    <xf numFmtId="4" fontId="16" fillId="0" borderId="14" xfId="0" applyNumberFormat="1" applyFont="1" applyBorder="1" applyAlignment="1">
      <alignment horizontal="center"/>
    </xf>
    <xf numFmtId="4" fontId="0" fillId="0" borderId="16" xfId="0" applyNumberFormat="1" applyBorder="1"/>
    <xf numFmtId="0" fontId="17" fillId="0" borderId="17" xfId="0" applyFont="1" applyBorder="1"/>
    <xf numFmtId="0" fontId="17" fillId="0" borderId="0" xfId="0" applyFont="1" applyBorder="1"/>
    <xf numFmtId="0" fontId="21" fillId="6" borderId="0" xfId="0" applyFont="1" applyFill="1" applyBorder="1"/>
    <xf numFmtId="0" fontId="17" fillId="7" borderId="0" xfId="0" applyFont="1" applyFill="1" applyBorder="1"/>
    <xf numFmtId="0" fontId="22" fillId="0" borderId="0" xfId="0" applyFont="1" applyFill="1" applyBorder="1"/>
    <xf numFmtId="0" fontId="17" fillId="8" borderId="0" xfId="0" applyFont="1" applyFill="1" applyBorder="1"/>
    <xf numFmtId="0" fontId="0" fillId="0" borderId="0" xfId="0" applyAlignment="1"/>
    <xf numFmtId="165" fontId="25" fillId="0" borderId="0" xfId="1" applyFont="1" applyAlignment="1">
      <alignment vertical="center"/>
    </xf>
    <xf numFmtId="0" fontId="25" fillId="0" borderId="0" xfId="0" applyFont="1" applyAlignment="1"/>
    <xf numFmtId="0" fontId="24" fillId="0" borderId="0" xfId="0" applyFont="1" applyAlignment="1"/>
    <xf numFmtId="168" fontId="0" fillId="0" borderId="0" xfId="0" applyNumberFormat="1"/>
    <xf numFmtId="0" fontId="27" fillId="0" borderId="0" xfId="0" applyFont="1"/>
    <xf numFmtId="0" fontId="0" fillId="0" borderId="24" xfId="0" applyBorder="1"/>
    <xf numFmtId="0" fontId="28" fillId="0" borderId="0" xfId="0" applyFont="1"/>
    <xf numFmtId="165" fontId="28" fillId="0" borderId="0" xfId="0" applyNumberFormat="1" applyFont="1"/>
    <xf numFmtId="0" fontId="16" fillId="0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26" xfId="0" applyBorder="1" applyProtection="1">
      <protection hidden="1"/>
    </xf>
    <xf numFmtId="0" fontId="0" fillId="0" borderId="25" xfId="0" applyBorder="1" applyProtection="1">
      <protection hidden="1"/>
    </xf>
    <xf numFmtId="165" fontId="0" fillId="0" borderId="28" xfId="1" applyFont="1" applyBorder="1" applyProtection="1">
      <protection hidden="1"/>
    </xf>
    <xf numFmtId="0" fontId="0" fillId="0" borderId="29" xfId="0" applyBorder="1" applyProtection="1">
      <protection hidden="1"/>
    </xf>
    <xf numFmtId="165" fontId="0" fillId="0" borderId="27" xfId="1" applyFont="1" applyBorder="1" applyProtection="1">
      <protection hidden="1"/>
    </xf>
    <xf numFmtId="0" fontId="25" fillId="0" borderId="0" xfId="0" applyFont="1" applyProtection="1">
      <protection locked="0"/>
    </xf>
    <xf numFmtId="166" fontId="29" fillId="0" borderId="0" xfId="3" applyFont="1" applyProtection="1">
      <protection locked="0"/>
    </xf>
    <xf numFmtId="166" fontId="29" fillId="0" borderId="0" xfId="3" applyFont="1" applyProtection="1">
      <protection hidden="1"/>
    </xf>
    <xf numFmtId="166" fontId="29" fillId="0" borderId="15" xfId="3" applyFont="1" applyBorder="1" applyProtection="1">
      <protection locked="0"/>
    </xf>
    <xf numFmtId="166" fontId="29" fillId="0" borderId="15" xfId="3" applyFont="1" applyBorder="1" applyProtection="1">
      <protection hidden="1"/>
    </xf>
    <xf numFmtId="166" fontId="29" fillId="0" borderId="17" xfId="3" applyFont="1" applyBorder="1" applyProtection="1">
      <protection hidden="1"/>
    </xf>
    <xf numFmtId="166" fontId="29" fillId="0" borderId="0" xfId="3" applyFont="1" applyBorder="1" applyProtection="1">
      <protection locked="0"/>
    </xf>
    <xf numFmtId="166" fontId="29" fillId="0" borderId="0" xfId="3" applyFont="1" applyBorder="1" applyProtection="1">
      <protection hidden="1"/>
    </xf>
    <xf numFmtId="166" fontId="30" fillId="0" borderId="0" xfId="3" applyFont="1" applyBorder="1" applyProtection="1">
      <protection hidden="1"/>
    </xf>
    <xf numFmtId="166" fontId="29" fillId="0" borderId="0" xfId="3" applyFont="1"/>
    <xf numFmtId="166" fontId="29" fillId="0" borderId="17" xfId="3" applyFont="1" applyBorder="1"/>
    <xf numFmtId="166" fontId="29" fillId="8" borderId="0" xfId="3" applyFont="1" applyFill="1" applyBorder="1" applyProtection="1">
      <protection hidden="1"/>
    </xf>
    <xf numFmtId="166" fontId="29" fillId="8" borderId="0" xfId="3" applyFont="1" applyFill="1" applyProtection="1">
      <protection hidden="1"/>
    </xf>
    <xf numFmtId="166" fontId="31" fillId="6" borderId="0" xfId="3" applyFont="1" applyFill="1" applyBorder="1" applyProtection="1">
      <protection hidden="1"/>
    </xf>
    <xf numFmtId="166" fontId="31" fillId="6" borderId="0" xfId="3" applyFont="1" applyFill="1" applyProtection="1">
      <protection hidden="1"/>
    </xf>
    <xf numFmtId="166" fontId="30" fillId="7" borderId="0" xfId="3" applyFont="1" applyFill="1" applyProtection="1">
      <protection hidden="1"/>
    </xf>
    <xf numFmtId="167" fontId="29" fillId="0" borderId="17" xfId="3" applyNumberFormat="1" applyFont="1" applyBorder="1" applyProtection="1">
      <protection hidden="1"/>
    </xf>
    <xf numFmtId="168" fontId="1" fillId="0" borderId="0" xfId="0" applyNumberFormat="1" applyFont="1"/>
    <xf numFmtId="0" fontId="17" fillId="0" borderId="0" xfId="0" applyFont="1" applyProtection="1">
      <protection locked="0"/>
    </xf>
    <xf numFmtId="0" fontId="17" fillId="0" borderId="15" xfId="0" applyFont="1" applyBorder="1" applyProtection="1">
      <protection locked="0"/>
    </xf>
    <xf numFmtId="0" fontId="17" fillId="0" borderId="0" xfId="0" applyFont="1" applyBorder="1" applyProtection="1">
      <protection locked="0"/>
    </xf>
    <xf numFmtId="4" fontId="19" fillId="5" borderId="0" xfId="0" applyNumberFormat="1" applyFont="1" applyFill="1" applyBorder="1" applyAlignment="1">
      <alignment horizontal="left"/>
    </xf>
    <xf numFmtId="0" fontId="23" fillId="0" borderId="23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9" fontId="26" fillId="0" borderId="0" xfId="2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6" fillId="0" borderId="0" xfId="0" applyFont="1" applyAlignment="1">
      <alignment horizontal="center"/>
    </xf>
    <xf numFmtId="165" fontId="25" fillId="0" borderId="0" xfId="1" applyFont="1" applyAlignment="1" applyProtection="1">
      <alignment horizontal="center" vertical="center"/>
      <protection hidden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10" fontId="6" fillId="0" borderId="21" xfId="1" applyNumberFormat="1" applyFon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29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9BBB59">
                      <a:lumMod val="75000"/>
                      <a:shade val="30000"/>
                      <a:satMod val="115000"/>
                    </a:srgbClr>
                  </a:gs>
                  <a:gs pos="50000">
                    <a:srgbClr val="9BBB59">
                      <a:lumMod val="75000"/>
                      <a:shade val="67500"/>
                      <a:satMod val="115000"/>
                    </a:srgbClr>
                  </a:gs>
                  <a:gs pos="100000">
                    <a:srgbClr val="9BBB59">
                      <a:lumMod val="75000"/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</c:spPr>
          </c:dPt>
          <c:dLbls>
            <c:numFmt formatCode="#,##0.00" sourceLinked="0"/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Menu!$P$29:$P$30</c:f>
              <c:strCache>
                <c:ptCount val="2"/>
                <c:pt idx="0">
                  <c:v>Receitas</c:v>
                </c:pt>
                <c:pt idx="1">
                  <c:v>Despesas</c:v>
                </c:pt>
              </c:strCache>
            </c:strRef>
          </c:cat>
          <c:val>
            <c:numRef>
              <c:f>Menu!$Q$29:$Q$30</c:f>
              <c:numCache>
                <c:formatCode>_("R$ "* #,##0.00_);_("R$ "* \(#,##0.00\);_("R$ 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axId val="49623424"/>
        <c:axId val="49624960"/>
      </c:barChart>
      <c:catAx>
        <c:axId val="496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624960"/>
        <c:crosses val="autoZero"/>
        <c:auto val="1"/>
        <c:lblAlgn val="ctr"/>
        <c:lblOffset val="100"/>
        <c:noMultiLvlLbl val="0"/>
      </c:catAx>
      <c:valAx>
        <c:axId val="49624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Em</a:t>
                </a:r>
                <a:r>
                  <a:rPr lang="pt-BR" baseline="0"/>
                  <a:t> Reais</a:t>
                </a:r>
                <a:endParaRPr lang="pt-BR"/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49623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Despesas -</a:t>
            </a:r>
            <a:r>
              <a:rPr lang="pt-BR" baseline="0"/>
              <a:t> Dívidas</a:t>
            </a:r>
            <a:endParaRPr lang="pt-B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'Despesas - Dívidas'!$A$8</c:f>
              <c:strCache>
                <c:ptCount val="1"/>
                <c:pt idx="0">
                  <c:v>Cheque Especial - juros</c:v>
                </c:pt>
              </c:strCache>
            </c:strRef>
          </c:tx>
          <c:invertIfNegative val="0"/>
          <c:cat>
            <c:strRef>
              <c:f>'Despesas - Dívidas'!$B$7:$M$7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Dívidas'!$B$8:$M$8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"/>
          <c:order val="1"/>
          <c:tx>
            <c:strRef>
              <c:f>'Despesas - Dívidas'!$A$9</c:f>
              <c:strCache>
                <c:ptCount val="1"/>
                <c:pt idx="0">
                  <c:v>Empréstimos </c:v>
                </c:pt>
              </c:strCache>
            </c:strRef>
          </c:tx>
          <c:invertIfNegative val="0"/>
          <c:cat>
            <c:strRef>
              <c:f>'Despesas - Dívidas'!$B$7:$M$7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Dívidas'!$B$9:$M$9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2"/>
          <c:order val="2"/>
          <c:tx>
            <c:strRef>
              <c:f>'Despesas - Dívidas'!$A$10</c:f>
              <c:strCache>
                <c:ptCount val="1"/>
                <c:pt idx="0">
                  <c:v>Cartão de Crédito</c:v>
                </c:pt>
              </c:strCache>
            </c:strRef>
          </c:tx>
          <c:invertIfNegative val="0"/>
          <c:cat>
            <c:strRef>
              <c:f>'Despesas - Dívidas'!$B$7:$M$7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Dívidas'!$B$10:$M$10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3"/>
          <c:order val="4"/>
          <c:tx>
            <c:strRef>
              <c:f>'Despesas - Dívidas'!$A$11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'Despesas - Dívidas'!$B$7:$M$7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Dívidas'!$B$11:$M$11</c:f>
              <c:numCache>
                <c:formatCode>_(* #,##0.00_);_(* \(#,##0.00\);_(*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45536"/>
        <c:axId val="50171904"/>
      </c:barChart>
      <c:lineChart>
        <c:grouping val="standard"/>
        <c:varyColors val="0"/>
        <c:ser>
          <c:idx val="7"/>
          <c:order val="3"/>
          <c:tx>
            <c:strRef>
              <c:f>'Despesas - Dívidas'!$A$12</c:f>
              <c:strCache>
                <c:ptCount val="1"/>
                <c:pt idx="0">
                  <c:v>Total Mensal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'Despesas - Dívidas'!$B$7:$M$7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Dívidas'!$B$12:$M$12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45536"/>
        <c:axId val="50171904"/>
      </c:lineChart>
      <c:catAx>
        <c:axId val="5014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171904"/>
        <c:crosses val="autoZero"/>
        <c:auto val="1"/>
        <c:lblAlgn val="ctr"/>
        <c:lblOffset val="100"/>
        <c:noMultiLvlLbl val="0"/>
      </c:catAx>
      <c:valAx>
        <c:axId val="501719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5014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Balanço Anual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Balanço!$A$10</c:f>
              <c:strCache>
                <c:ptCount val="1"/>
                <c:pt idx="0">
                  <c:v>Total de Receitas</c:v>
                </c:pt>
              </c:strCache>
            </c:strRef>
          </c:tx>
          <c:invertIfNegative val="0"/>
          <c:cat>
            <c:strRef>
              <c:f>Balanço!$B$7:$M$7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Balanço!$B$10:$M$10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Balanço!$A$20</c:f>
              <c:strCache>
                <c:ptCount val="1"/>
                <c:pt idx="0">
                  <c:v>Total de Despesas</c:v>
                </c:pt>
              </c:strCache>
            </c:strRef>
          </c:tx>
          <c:invertIfNegative val="0"/>
          <c:cat>
            <c:strRef>
              <c:f>Balanço!$B$7:$M$7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Balanço!$B$20:$M$20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966912"/>
        <c:axId val="50968448"/>
        <c:axId val="0"/>
      </c:bar3DChart>
      <c:catAx>
        <c:axId val="50966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50968448"/>
        <c:crosses val="autoZero"/>
        <c:auto val="1"/>
        <c:lblAlgn val="ctr"/>
        <c:lblOffset val="100"/>
        <c:noMultiLvlLbl val="0"/>
      </c:catAx>
      <c:valAx>
        <c:axId val="509684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50966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Receitas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Receitas!$A$8</c:f>
              <c:strCache>
                <c:ptCount val="1"/>
                <c:pt idx="0">
                  <c:v>Salário líquido </c:v>
                </c:pt>
              </c:strCache>
            </c:strRef>
          </c:tx>
          <c:invertIfNegative val="0"/>
          <c:cat>
            <c:strRef>
              <c:f>Receitas!$B$7:$M$7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Receitas!$B$8:$M$8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"/>
          <c:order val="1"/>
          <c:tx>
            <c:strRef>
              <c:f>Receitas!$A$9</c:f>
              <c:strCache>
                <c:ptCount val="1"/>
                <c:pt idx="0">
                  <c:v>Salário Líquido (cônjuge)</c:v>
                </c:pt>
              </c:strCache>
            </c:strRef>
          </c:tx>
          <c:invertIfNegative val="0"/>
          <c:cat>
            <c:strRef>
              <c:f>Receitas!$B$7:$M$7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Receitas!$B$9:$M$9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2"/>
          <c:order val="2"/>
          <c:tx>
            <c:strRef>
              <c:f>Receitas!$A$10</c:f>
              <c:strCache>
                <c:ptCount val="1"/>
                <c:pt idx="0">
                  <c:v>Outras receitas -13o., férias, etc</c:v>
                </c:pt>
              </c:strCache>
            </c:strRef>
          </c:tx>
          <c:invertIfNegative val="0"/>
          <c:cat>
            <c:strRef>
              <c:f>Receitas!$B$7:$M$7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Receitas!$B$10:$M$10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3"/>
          <c:order val="3"/>
          <c:tx>
            <c:strRef>
              <c:f>Receitas!$A$11</c:f>
              <c:strCache>
                <c:ptCount val="1"/>
                <c:pt idx="0">
                  <c:v>Outras receitas -13o., férias, etc (cônjuge)</c:v>
                </c:pt>
              </c:strCache>
            </c:strRef>
          </c:tx>
          <c:invertIfNegative val="0"/>
          <c:cat>
            <c:strRef>
              <c:f>Receitas!$B$7:$M$7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Receitas!$B$11:$M$11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4"/>
          <c:order val="4"/>
          <c:tx>
            <c:strRef>
              <c:f>Receitas!$A$12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Receitas!$B$7:$M$7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Receitas!$B$12:$M$12</c:f>
              <c:numCache>
                <c:formatCode>_(* #,##0.00_);_(* \(#,##0.00\);_(*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23872"/>
        <c:axId val="47425408"/>
      </c:barChart>
      <c:lineChart>
        <c:grouping val="standard"/>
        <c:varyColors val="0"/>
        <c:ser>
          <c:idx val="5"/>
          <c:order val="5"/>
          <c:tx>
            <c:strRef>
              <c:f>Receitas!$A$13</c:f>
              <c:strCache>
                <c:ptCount val="1"/>
                <c:pt idx="0">
                  <c:v>Total Mensal</c:v>
                </c:pt>
              </c:strCache>
            </c:strRef>
          </c:tx>
          <c:spPr>
            <a:ln w="25400" cmpd="dbl">
              <a:solidFill>
                <a:srgbClr val="4F81BD"/>
              </a:solidFill>
            </a:ln>
          </c:spPr>
          <c:marker>
            <c:symbol val="diamond"/>
            <c:size val="6"/>
            <c:spPr>
              <a:solidFill>
                <a:srgbClr val="4F81BD">
                  <a:alpha val="79000"/>
                </a:srgbClr>
              </a:solidFill>
              <a:ln>
                <a:solidFill>
                  <a:srgbClr val="4F81BD"/>
                </a:solidFill>
              </a:ln>
            </c:spPr>
          </c:marke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Receitas!$B$7:$M$7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Receitas!$B$13:$M$13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23872"/>
        <c:axId val="47425408"/>
      </c:lineChart>
      <c:catAx>
        <c:axId val="474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7425408"/>
        <c:crosses val="autoZero"/>
        <c:auto val="1"/>
        <c:lblAlgn val="ctr"/>
        <c:lblOffset val="100"/>
        <c:noMultiLvlLbl val="0"/>
      </c:catAx>
      <c:valAx>
        <c:axId val="47425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74238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Despesas - Moradia e Alimentação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'Despesas - Moradia e Aliment.'!$A$8</c:f>
              <c:strCache>
                <c:ptCount val="1"/>
                <c:pt idx="0">
                  <c:v>Aluguel / prestação da casa</c:v>
                </c:pt>
              </c:strCache>
            </c:strRef>
          </c:tx>
          <c:invertIfNegative val="0"/>
          <c:cat>
            <c:strRef>
              <c:f>'Despesas - Moradia e Aliment.'!$B$7:$M$7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Moradia e Aliment.'!$B$8:$M$8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"/>
          <c:order val="1"/>
          <c:tx>
            <c:strRef>
              <c:f>'Despesas - Moradia e Aliment.'!$A$9</c:f>
              <c:strCache>
                <c:ptCount val="1"/>
                <c:pt idx="0">
                  <c:v>Condominio</c:v>
                </c:pt>
              </c:strCache>
            </c:strRef>
          </c:tx>
          <c:invertIfNegative val="0"/>
          <c:cat>
            <c:strRef>
              <c:f>'Despesas - Moradia e Aliment.'!$B$7:$M$7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Moradia e Aliment.'!$B$9:$M$9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2"/>
          <c:order val="2"/>
          <c:tx>
            <c:strRef>
              <c:f>'Despesas - Moradia e Aliment.'!$A$10</c:f>
              <c:strCache>
                <c:ptCount val="1"/>
                <c:pt idx="0">
                  <c:v>IPTU</c:v>
                </c:pt>
              </c:strCache>
            </c:strRef>
          </c:tx>
          <c:invertIfNegative val="0"/>
          <c:cat>
            <c:strRef>
              <c:f>'Despesas - Moradia e Aliment.'!$B$7:$M$7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Moradia e Aliment.'!$B$10:$M$10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3"/>
          <c:order val="3"/>
          <c:tx>
            <c:strRef>
              <c:f>'Despesas - Moradia e Aliment.'!$A$11</c:f>
              <c:strCache>
                <c:ptCount val="1"/>
                <c:pt idx="0">
                  <c:v>Associação de moradores</c:v>
                </c:pt>
              </c:strCache>
            </c:strRef>
          </c:tx>
          <c:invertIfNegative val="0"/>
          <c:cat>
            <c:strRef>
              <c:f>'Despesas - Moradia e Aliment.'!$B$7:$M$7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Moradia e Aliment.'!$B$11:$M$11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4"/>
          <c:order val="4"/>
          <c:tx>
            <c:strRef>
              <c:f>'Despesas - Moradia e Aliment.'!$A$12</c:f>
              <c:strCache>
                <c:ptCount val="1"/>
                <c:pt idx="0">
                  <c:v>Luz</c:v>
                </c:pt>
              </c:strCache>
            </c:strRef>
          </c:tx>
          <c:invertIfNegative val="0"/>
          <c:cat>
            <c:strRef>
              <c:f>'Despesas - Moradia e Aliment.'!$B$7:$M$7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Moradia e Aliment.'!$B$12:$M$12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5"/>
          <c:order val="5"/>
          <c:tx>
            <c:strRef>
              <c:f>'Despesas - Moradia e Aliment.'!$A$13</c:f>
              <c:strCache>
                <c:ptCount val="1"/>
                <c:pt idx="0">
                  <c:v>Gás</c:v>
                </c:pt>
              </c:strCache>
            </c:strRef>
          </c:tx>
          <c:spPr>
            <a:ln w="25400" cmpd="dbl">
              <a:solidFill>
                <a:srgbClr val="4F81BD"/>
              </a:solidFill>
            </a:ln>
          </c:spPr>
          <c:invertIfNegative val="0"/>
          <c:cat>
            <c:strRef>
              <c:f>'Despesas - Moradia e Aliment.'!$B$7:$M$7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Moradia e Aliment.'!$B$13:$M$13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6"/>
          <c:order val="6"/>
          <c:tx>
            <c:strRef>
              <c:f>'Despesas - Moradia e Aliment.'!$A$14</c:f>
              <c:strCache>
                <c:ptCount val="1"/>
                <c:pt idx="0">
                  <c:v>Água</c:v>
                </c:pt>
              </c:strCache>
            </c:strRef>
          </c:tx>
          <c:invertIfNegative val="0"/>
          <c:cat>
            <c:strRef>
              <c:f>'Despesas - Moradia e Aliment.'!$B$7:$M$7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Moradia e Aliment.'!$B$14:$M$14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7"/>
          <c:order val="7"/>
          <c:tx>
            <c:strRef>
              <c:f>'Despesas - Moradia e Aliment.'!$A$15</c:f>
              <c:strCache>
                <c:ptCount val="1"/>
                <c:pt idx="0">
                  <c:v>Manutenção da casa</c:v>
                </c:pt>
              </c:strCache>
            </c:strRef>
          </c:tx>
          <c:invertIfNegative val="0"/>
          <c:cat>
            <c:strRef>
              <c:f>'Despesas - Moradia e Aliment.'!$B$7:$M$7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Moradia e Aliment.'!$B$15:$M$15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8"/>
          <c:order val="8"/>
          <c:tx>
            <c:strRef>
              <c:f>'Despesas - Moradia e Aliment.'!$A$16</c:f>
              <c:strCache>
                <c:ptCount val="1"/>
                <c:pt idx="0">
                  <c:v>Seguro residencial</c:v>
                </c:pt>
              </c:strCache>
            </c:strRef>
          </c:tx>
          <c:invertIfNegative val="0"/>
          <c:cat>
            <c:strRef>
              <c:f>'Despesas - Moradia e Aliment.'!$B$7:$M$7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Moradia e Aliment.'!$B$16:$M$16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9"/>
          <c:order val="9"/>
          <c:tx>
            <c:strRef>
              <c:f>'Despesas - Moradia e Aliment.'!$A$17</c:f>
              <c:strCache>
                <c:ptCount val="1"/>
                <c:pt idx="0">
                  <c:v>Supermercado</c:v>
                </c:pt>
              </c:strCache>
            </c:strRef>
          </c:tx>
          <c:invertIfNegative val="0"/>
          <c:cat>
            <c:strRef>
              <c:f>'Despesas - Moradia e Aliment.'!$B$7:$M$7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Moradia e Aliment.'!$B$17:$M$17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0"/>
          <c:order val="10"/>
          <c:tx>
            <c:strRef>
              <c:f>'Despesas - Moradia e Aliment.'!$A$18</c:f>
              <c:strCache>
                <c:ptCount val="1"/>
                <c:pt idx="0">
                  <c:v>Padaria</c:v>
                </c:pt>
              </c:strCache>
            </c:strRef>
          </c:tx>
          <c:invertIfNegative val="0"/>
          <c:cat>
            <c:strRef>
              <c:f>'Despesas - Moradia e Aliment.'!$B$7:$M$7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Moradia e Aliment.'!$B$18:$M$18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1"/>
          <c:order val="11"/>
          <c:tx>
            <c:strRef>
              <c:f>'Despesas - Moradia e Aliment.'!$A$19</c:f>
              <c:strCache>
                <c:ptCount val="1"/>
                <c:pt idx="0">
                  <c:v>Hortifruti</c:v>
                </c:pt>
              </c:strCache>
            </c:strRef>
          </c:tx>
          <c:invertIfNegative val="0"/>
          <c:cat>
            <c:strRef>
              <c:f>'Despesas - Moradia e Aliment.'!$B$7:$M$7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Moradia e Aliment.'!$B$19:$M$19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2"/>
          <c:order val="12"/>
          <c:tx>
            <c:strRef>
              <c:f>'Despesas - Moradia e Aliment.'!$A$20</c:f>
              <c:strCache>
                <c:ptCount val="1"/>
                <c:pt idx="0">
                  <c:v>Alimentação na na rua (pessoal e da família)</c:v>
                </c:pt>
              </c:strCache>
            </c:strRef>
          </c:tx>
          <c:invertIfNegative val="0"/>
          <c:cat>
            <c:strRef>
              <c:f>'Despesas - Moradia e Aliment.'!$B$7:$M$7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Moradia e Aliment.'!$B$20:$M$20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4"/>
          <c:order val="13"/>
          <c:tx>
            <c:strRef>
              <c:f>'Despesas - Moradia e Aliment.'!$A$21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'Despesas - Moradia e Aliment.'!$B$7:$M$7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Moradia e Aliment.'!$B$21:$M$21</c:f>
              <c:numCache>
                <c:formatCode>_(* #,##0.00_);_(* \(#,##0.00\);_(*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41632"/>
        <c:axId val="47547520"/>
      </c:barChart>
      <c:lineChart>
        <c:grouping val="standard"/>
        <c:varyColors val="0"/>
        <c:ser>
          <c:idx val="13"/>
          <c:order val="14"/>
          <c:tx>
            <c:strRef>
              <c:f>'Despesas - Moradia e Aliment.'!$A$22</c:f>
              <c:strCache>
                <c:ptCount val="1"/>
                <c:pt idx="0">
                  <c:v>Total Mensal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'Despesas - Moradia e Aliment.'!$B$22:$M$22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41632"/>
        <c:axId val="47547520"/>
      </c:lineChart>
      <c:catAx>
        <c:axId val="475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7547520"/>
        <c:crosses val="autoZero"/>
        <c:auto val="1"/>
        <c:lblAlgn val="ctr"/>
        <c:lblOffset val="100"/>
        <c:noMultiLvlLbl val="0"/>
      </c:catAx>
      <c:valAx>
        <c:axId val="47547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754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77237497932352"/>
          <c:y val="6.9974117818606088E-2"/>
          <c:w val="0.19266486905537719"/>
          <c:h val="0.8891575532225138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Despesas - Educação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'Despesas - Educação'!$A$8</c:f>
              <c:strCache>
                <c:ptCount val="1"/>
                <c:pt idx="0">
                  <c:v>Colégio e universidades</c:v>
                </c:pt>
              </c:strCache>
            </c:strRef>
          </c:tx>
          <c:invertIfNegative val="0"/>
          <c:cat>
            <c:strRef>
              <c:f>'Despesas - Educação'!$B$7:$M$7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Educação'!$B$8:$M$8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"/>
          <c:order val="1"/>
          <c:tx>
            <c:strRef>
              <c:f>'Despesas - Educação'!$A$9</c:f>
              <c:strCache>
                <c:ptCount val="1"/>
                <c:pt idx="0">
                  <c:v>Livros e materiais escolares</c:v>
                </c:pt>
              </c:strCache>
            </c:strRef>
          </c:tx>
          <c:invertIfNegative val="0"/>
          <c:cat>
            <c:strRef>
              <c:f>'Despesas - Educação'!$B$7:$M$7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Educação'!$B$9:$M$9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2"/>
          <c:order val="2"/>
          <c:tx>
            <c:strRef>
              <c:f>'Despesas - Educação'!$A$10</c:f>
              <c:strCache>
                <c:ptCount val="1"/>
                <c:pt idx="0">
                  <c:v>Transportes</c:v>
                </c:pt>
              </c:strCache>
            </c:strRef>
          </c:tx>
          <c:invertIfNegative val="0"/>
          <c:cat>
            <c:strRef>
              <c:f>'Despesas - Educação'!$B$7:$M$7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Educação'!$B$10:$M$10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3"/>
          <c:order val="3"/>
          <c:tx>
            <c:strRef>
              <c:f>'Despesas - Educação'!$A$11</c:f>
              <c:strCache>
                <c:ptCount val="1"/>
                <c:pt idx="0">
                  <c:v>Cursos </c:v>
                </c:pt>
              </c:strCache>
            </c:strRef>
          </c:tx>
          <c:invertIfNegative val="0"/>
          <c:cat>
            <c:strRef>
              <c:f>'Despesas - Educação'!$B$7:$M$7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Educação'!$B$11:$M$11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4"/>
          <c:order val="4"/>
          <c:tx>
            <c:strRef>
              <c:f>'Despesas - Educação'!$A$12</c:f>
              <c:strCache>
                <c:ptCount val="1"/>
                <c:pt idx="0">
                  <c:v>Academia </c:v>
                </c:pt>
              </c:strCache>
            </c:strRef>
          </c:tx>
          <c:invertIfNegative val="0"/>
          <c:cat>
            <c:strRef>
              <c:f>'Despesas - Educação'!$B$7:$M$7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Educação'!$B$12:$M$12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5"/>
          <c:order val="5"/>
          <c:tx>
            <c:strRef>
              <c:f>'Despesas - Educação'!$A$13</c:f>
              <c:strCache>
                <c:ptCount val="1"/>
                <c:pt idx="0">
                  <c:v>Prática de esporte</c:v>
                </c:pt>
              </c:strCache>
            </c:strRef>
          </c:tx>
          <c:spPr>
            <a:ln w="25400" cmpd="dbl">
              <a:solidFill>
                <a:srgbClr val="4F81BD"/>
              </a:solidFill>
            </a:ln>
          </c:spPr>
          <c:invertIfNegative val="0"/>
          <c:cat>
            <c:strRef>
              <c:f>'Despesas - Educação'!$B$7:$M$7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Educação'!$B$13:$M$13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6"/>
          <c:order val="6"/>
          <c:tx>
            <c:strRef>
              <c:f>'Despesas - Educação'!$A$14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'Despesas - Educação'!$B$7:$M$7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Educação'!$B$14:$M$14</c:f>
              <c:numCache>
                <c:formatCode>_(* #,##0.00_);_(* \(#,##0.00\);_(*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43264"/>
        <c:axId val="47907200"/>
      </c:barChart>
      <c:lineChart>
        <c:grouping val="standard"/>
        <c:varyColors val="0"/>
        <c:ser>
          <c:idx val="13"/>
          <c:order val="7"/>
          <c:tx>
            <c:strRef>
              <c:f>'Despesas - Educação'!$A$15</c:f>
              <c:strCache>
                <c:ptCount val="1"/>
                <c:pt idx="0">
                  <c:v>Total Mensal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'Despesas - Educação'!$B$15:$M$15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43264"/>
        <c:axId val="47907200"/>
      </c:lineChart>
      <c:catAx>
        <c:axId val="476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7907200"/>
        <c:crosses val="autoZero"/>
        <c:auto val="1"/>
        <c:lblAlgn val="ctr"/>
        <c:lblOffset val="100"/>
        <c:noMultiLvlLbl val="0"/>
      </c:catAx>
      <c:valAx>
        <c:axId val="47907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764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38908917706457"/>
          <c:y val="0.19497411781860588"/>
          <c:w val="0.14104815485763625"/>
          <c:h val="0.6339836687080786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Despesas - Lazer e Despesas Pessoais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884875726566555E-2"/>
          <c:y val="0.19480351414406533"/>
          <c:w val="0.78921899539885454"/>
          <c:h val="0.65482210557013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'Despesas - Lazer e Desp. Pess.'!$A$8</c:f>
              <c:strCache>
                <c:ptCount val="1"/>
                <c:pt idx="0">
                  <c:v>Clube</c:v>
                </c:pt>
              </c:strCache>
            </c:strRef>
          </c:tx>
          <c:invertIfNegative val="0"/>
          <c:cat>
            <c:strRef>
              <c:f>'Despesas - Lazer e Desp. Pess.'!$B$7:$M$7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Lazer e Desp. Pess.'!$B$8:$M$8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"/>
          <c:order val="1"/>
          <c:tx>
            <c:strRef>
              <c:f>'Despesas - Lazer e Desp. Pess.'!$A$9</c:f>
              <c:strCache>
                <c:ptCount val="1"/>
                <c:pt idx="0">
                  <c:v>Restaurantes</c:v>
                </c:pt>
              </c:strCache>
            </c:strRef>
          </c:tx>
          <c:invertIfNegative val="0"/>
          <c:cat>
            <c:strRef>
              <c:f>'Despesas - Lazer e Desp. Pess.'!$B$7:$M$7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Lazer e Desp. Pess.'!$B$9:$M$9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2"/>
          <c:order val="2"/>
          <c:tx>
            <c:strRef>
              <c:f>'Despesas - Lazer e Desp. Pess.'!$A$10</c:f>
              <c:strCache>
                <c:ptCount val="1"/>
                <c:pt idx="0">
                  <c:v>Viagens</c:v>
                </c:pt>
              </c:strCache>
            </c:strRef>
          </c:tx>
          <c:invertIfNegative val="0"/>
          <c:cat>
            <c:strRef>
              <c:f>'Despesas - Lazer e Desp. Pess.'!$B$7:$M$7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Lazer e Desp. Pess.'!$B$10:$M$10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3"/>
          <c:order val="3"/>
          <c:tx>
            <c:strRef>
              <c:f>'Despesas - Lazer e Desp. Pess.'!$A$11</c:f>
              <c:strCache>
                <c:ptCount val="1"/>
                <c:pt idx="0">
                  <c:v>Vestuário</c:v>
                </c:pt>
              </c:strCache>
            </c:strRef>
          </c:tx>
          <c:invertIfNegative val="0"/>
          <c:cat>
            <c:strRef>
              <c:f>'Despesas - Lazer e Desp. Pess.'!$B$7:$M$7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Lazer e Desp. Pess.'!$B$11:$M$11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4"/>
          <c:order val="4"/>
          <c:tx>
            <c:strRef>
              <c:f>'Despesas - Lazer e Desp. Pess.'!$A$12</c:f>
              <c:strCache>
                <c:ptCount val="1"/>
                <c:pt idx="0">
                  <c:v>Gastos com beleza</c:v>
                </c:pt>
              </c:strCache>
            </c:strRef>
          </c:tx>
          <c:invertIfNegative val="0"/>
          <c:cat>
            <c:strRef>
              <c:f>'Despesas - Lazer e Desp. Pess.'!$B$7:$M$7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Lazer e Desp. Pess.'!$B$12:$M$12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5"/>
          <c:order val="5"/>
          <c:tx>
            <c:strRef>
              <c:f>'Despesas - Lazer e Desp. Pess.'!$A$13</c:f>
              <c:strCache>
                <c:ptCount val="1"/>
                <c:pt idx="0">
                  <c:v>Celulares</c:v>
                </c:pt>
              </c:strCache>
            </c:strRef>
          </c:tx>
          <c:spPr>
            <a:ln w="25400" cmpd="dbl">
              <a:solidFill>
                <a:srgbClr val="4F81BD"/>
              </a:solidFill>
            </a:ln>
          </c:spPr>
          <c:invertIfNegative val="0"/>
          <c:cat>
            <c:strRef>
              <c:f>'Despesas - Lazer e Desp. Pess.'!$B$7:$M$7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Lazer e Desp. Pess.'!$B$13:$M$13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6"/>
          <c:order val="7"/>
          <c:tx>
            <c:strRef>
              <c:f>'Despesas - Lazer e Desp. Pess.'!$A$14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'Despesas - Lazer e Desp. Pess.'!$B$7:$M$7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Lazer e Desp. Pess.'!$B$14:$M$14</c:f>
              <c:numCache>
                <c:formatCode>_(* #,##0.00_);_(* \(#,##0.00\);_(*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23488"/>
        <c:axId val="49425024"/>
      </c:barChart>
      <c:lineChart>
        <c:grouping val="standard"/>
        <c:varyColors val="0"/>
        <c:ser>
          <c:idx val="13"/>
          <c:order val="6"/>
          <c:tx>
            <c:strRef>
              <c:f>'Despesas - Lazer e Desp. Pess.'!$A$15</c:f>
              <c:strCache>
                <c:ptCount val="1"/>
                <c:pt idx="0">
                  <c:v>Total Mensal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'Despesas - Lazer e Desp. Pess.'!$B$15:$M$15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23488"/>
        <c:axId val="49425024"/>
      </c:lineChart>
      <c:catAx>
        <c:axId val="494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9425024"/>
        <c:crosses val="autoZero"/>
        <c:auto val="1"/>
        <c:lblAlgn val="ctr"/>
        <c:lblOffset val="100"/>
        <c:noMultiLvlLbl val="0"/>
      </c:catAx>
      <c:valAx>
        <c:axId val="49425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942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049460720243975"/>
          <c:y val="0.19497411781860588"/>
          <c:w val="0.10097194570496455"/>
          <c:h val="0.6339836687080786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Despesas - Gerais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'Despesas - Gerais'!$A$8</c:f>
              <c:strCache>
                <c:ptCount val="1"/>
                <c:pt idx="0">
                  <c:v>Internet</c:v>
                </c:pt>
              </c:strCache>
            </c:strRef>
          </c:tx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Gerais'!$B$8:$M$8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"/>
          <c:order val="1"/>
          <c:tx>
            <c:strRef>
              <c:f>'Despesas - Gerais'!$A$9</c:f>
              <c:strCache>
                <c:ptCount val="1"/>
                <c:pt idx="0">
                  <c:v>TV a cabo</c:v>
                </c:pt>
              </c:strCache>
            </c:strRef>
          </c:tx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Gerais'!$B$9:$M$9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2"/>
          <c:order val="2"/>
          <c:tx>
            <c:strRef>
              <c:f>'Despesas - Gerais'!$A$10</c:f>
              <c:strCache>
                <c:ptCount val="1"/>
                <c:pt idx="0">
                  <c:v>Telefone fixo</c:v>
                </c:pt>
              </c:strCache>
            </c:strRef>
          </c:tx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Gerais'!$B$10:$M$10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3"/>
          <c:order val="3"/>
          <c:tx>
            <c:strRef>
              <c:f>'Despesas - Gerais'!$A$11</c:f>
              <c:strCache>
                <c:ptCount val="1"/>
                <c:pt idx="0">
                  <c:v>Plano de Saúde</c:v>
                </c:pt>
              </c:strCache>
            </c:strRef>
          </c:tx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Gerais'!$B$11:$M$11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4"/>
          <c:order val="4"/>
          <c:tx>
            <c:strRef>
              <c:f>'Despesas - Gerais'!$A$12</c:f>
              <c:strCache>
                <c:ptCount val="1"/>
                <c:pt idx="0">
                  <c:v>Empregada domésitica</c:v>
                </c:pt>
              </c:strCache>
            </c:strRef>
          </c:tx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Gerais'!$B$12:$M$12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5"/>
          <c:order val="5"/>
          <c:tx>
            <c:strRef>
              <c:f>'Despesas - Gerais'!$A$13</c:f>
              <c:strCache>
                <c:ptCount val="1"/>
                <c:pt idx="0">
                  <c:v>Despesas: Médico, dentista, psicólogo, etc</c:v>
                </c:pt>
              </c:strCache>
            </c:strRef>
          </c:tx>
          <c:spPr>
            <a:ln w="25400" cmpd="dbl">
              <a:solidFill>
                <a:srgbClr val="4F81BD"/>
              </a:solidFill>
            </a:ln>
          </c:spPr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Gerais'!$B$13:$M$13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6"/>
          <c:order val="6"/>
          <c:tx>
            <c:strRef>
              <c:f>'Despesas - Gerais'!$A$14</c:f>
              <c:strCache>
                <c:ptCount val="1"/>
                <c:pt idx="0">
                  <c:v>Despesas com farmácia</c:v>
                </c:pt>
              </c:strCache>
            </c:strRef>
          </c:tx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Gerais'!$B$14:$M$14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7"/>
          <c:order val="7"/>
          <c:tx>
            <c:strRef>
              <c:f>'Despesas - Gerais'!$A$15</c:f>
              <c:strCache>
                <c:ptCount val="1"/>
                <c:pt idx="0">
                  <c:v>Gasolina</c:v>
                </c:pt>
              </c:strCache>
            </c:strRef>
          </c:tx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Gerais'!$B$15:$M$15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8"/>
          <c:order val="8"/>
          <c:tx>
            <c:strRef>
              <c:f>'Despesas - Gerais'!$A$16</c:f>
              <c:strCache>
                <c:ptCount val="1"/>
                <c:pt idx="0">
                  <c:v>Seguro de carro</c:v>
                </c:pt>
              </c:strCache>
            </c:strRef>
          </c:tx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Gerais'!$B$16:$M$16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9"/>
          <c:order val="9"/>
          <c:tx>
            <c:strRef>
              <c:f>'Despesas - Gerais'!$A$17</c:f>
              <c:strCache>
                <c:ptCount val="1"/>
                <c:pt idx="0">
                  <c:v>Estacionamento</c:v>
                </c:pt>
              </c:strCache>
            </c:strRef>
          </c:tx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Gerais'!$B$17:$M$17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0"/>
          <c:order val="10"/>
          <c:tx>
            <c:strRef>
              <c:f>'Despesas - Gerais'!$A$18</c:f>
              <c:strCache>
                <c:ptCount val="1"/>
                <c:pt idx="0">
                  <c:v>Lavagem do carro</c:v>
                </c:pt>
              </c:strCache>
            </c:strRef>
          </c:tx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Gerais'!$B$18:$M$18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1"/>
          <c:order val="11"/>
          <c:tx>
            <c:strRef>
              <c:f>'Despesas - Gerais'!$A$19</c:f>
              <c:strCache>
                <c:ptCount val="1"/>
                <c:pt idx="0">
                  <c:v>Manutenção do carro</c:v>
                </c:pt>
              </c:strCache>
            </c:strRef>
          </c:tx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Gerais'!$B$19:$M$19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2"/>
          <c:order val="12"/>
          <c:tx>
            <c:strRef>
              <c:f>'Despesas - Gerais'!$A$20</c:f>
              <c:strCache>
                <c:ptCount val="1"/>
                <c:pt idx="0">
                  <c:v>Cartão de crédito</c:v>
                </c:pt>
              </c:strCache>
            </c:strRef>
          </c:tx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Gerais'!$B$20:$M$20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4"/>
          <c:order val="14"/>
          <c:tx>
            <c:strRef>
              <c:f>'Despesas - Gerais'!$A$21</c:f>
              <c:strCache>
                <c:ptCount val="1"/>
                <c:pt idx="0">
                  <c:v>Mesada dos filhos</c:v>
                </c:pt>
              </c:strCache>
            </c:strRef>
          </c:tx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Gerais'!$B$21:$M$21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5"/>
          <c:order val="15"/>
          <c:tx>
            <c:strRef>
              <c:f>'Despesas - Gerais'!$A$22</c:f>
              <c:strCache>
                <c:ptCount val="1"/>
                <c:pt idx="0">
                  <c:v>Despesas diversas</c:v>
                </c:pt>
              </c:strCache>
            </c:strRef>
          </c:tx>
          <c:invertIfNegative val="0"/>
          <c:cat>
            <c:strRef>
              <c:f>'Despesas - Gerais'!$B$7:$M$7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- Gerais'!$B$22:$M$22</c:f>
              <c:numCache>
                <c:formatCode>_(* #,##0.00_);_(* \(#,##0.00\);_(*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95744"/>
        <c:axId val="49701632"/>
      </c:barChart>
      <c:lineChart>
        <c:grouping val="standard"/>
        <c:varyColors val="0"/>
        <c:ser>
          <c:idx val="13"/>
          <c:order val="13"/>
          <c:tx>
            <c:strRef>
              <c:f>'Despesas - Gerais'!$A$23</c:f>
              <c:strCache>
                <c:ptCount val="1"/>
                <c:pt idx="0">
                  <c:v>Total Mensal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'Despesas - Gerais'!$B$23:$M$23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95744"/>
        <c:axId val="49701632"/>
      </c:lineChart>
      <c:catAx>
        <c:axId val="496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9701632"/>
        <c:crosses val="autoZero"/>
        <c:auto val="1"/>
        <c:lblAlgn val="ctr"/>
        <c:lblOffset val="100"/>
        <c:noMultiLvlLbl val="0"/>
      </c:catAx>
      <c:valAx>
        <c:axId val="49701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969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4058080759464"/>
          <c:y val="1.4418562263050459E-2"/>
          <c:w val="0.20454232951932383"/>
          <c:h val="0.9710473170020416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Despesas - Gerais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'Despesas Fixas - Imp e Taxas'!$A$8</c:f>
              <c:strCache>
                <c:ptCount val="1"/>
                <c:pt idx="0">
                  <c:v>Taxa de incêndio</c:v>
                </c:pt>
              </c:strCache>
            </c:strRef>
          </c:tx>
          <c:invertIfNegative val="0"/>
          <c:cat>
            <c:strRef>
              <c:f>'Despesas Fixas - Imp e Taxas'!$B$7:$M$7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Imp e Taxas'!$B$8:$M$8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"/>
          <c:order val="1"/>
          <c:tx>
            <c:strRef>
              <c:f>'Despesas Fixas - Imp e Taxas'!$A$9</c:f>
              <c:strCache>
                <c:ptCount val="1"/>
                <c:pt idx="0">
                  <c:v>Taxa de lixo</c:v>
                </c:pt>
              </c:strCache>
            </c:strRef>
          </c:tx>
          <c:invertIfNegative val="0"/>
          <c:cat>
            <c:strRef>
              <c:f>'Despesas Fixas - Imp e Taxas'!$B$7:$M$7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Imp e Taxas'!$B$9:$M$9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2"/>
          <c:order val="2"/>
          <c:tx>
            <c:strRef>
              <c:f>'Despesas Fixas - Imp e Taxas'!$A$10</c:f>
              <c:strCache>
                <c:ptCount val="1"/>
                <c:pt idx="0">
                  <c:v>IPVA</c:v>
                </c:pt>
              </c:strCache>
            </c:strRef>
          </c:tx>
          <c:invertIfNegative val="0"/>
          <c:cat>
            <c:strRef>
              <c:f>'Despesas Fixas - Imp e Taxas'!$B$7:$M$7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Imp e Taxas'!$B$10:$M$10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3"/>
          <c:order val="3"/>
          <c:tx>
            <c:strRef>
              <c:f>'Despesas Fixas - Imp e Taxas'!$A$11</c:f>
              <c:strCache>
                <c:ptCount val="1"/>
                <c:pt idx="0">
                  <c:v>Contribuição profissional</c:v>
                </c:pt>
              </c:strCache>
            </c:strRef>
          </c:tx>
          <c:invertIfNegative val="0"/>
          <c:cat>
            <c:strRef>
              <c:f>'Despesas Fixas - Imp e Taxas'!$B$7:$M$7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Imp e Taxas'!$B$11:$M$11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4"/>
          <c:order val="4"/>
          <c:tx>
            <c:strRef>
              <c:f>'Despesas Fixas - Imp e Taxas'!$A$12</c:f>
              <c:strCache>
                <c:ptCount val="1"/>
                <c:pt idx="0">
                  <c:v>INSS (pessoal ou de alguém da família)</c:v>
                </c:pt>
              </c:strCache>
            </c:strRef>
          </c:tx>
          <c:invertIfNegative val="0"/>
          <c:cat>
            <c:strRef>
              <c:f>'Despesas Fixas - Imp e Taxas'!$B$7:$M$7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Imp e Taxas'!$B$12:$M$12</c:f>
              <c:numCache>
                <c:formatCode>_(* #,##0.00_);_(* \(#,##0.00\);_(*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63072"/>
        <c:axId val="49764608"/>
      </c:barChart>
      <c:lineChart>
        <c:grouping val="standard"/>
        <c:varyColors val="0"/>
        <c:ser>
          <c:idx val="5"/>
          <c:order val="5"/>
          <c:tx>
            <c:strRef>
              <c:f>'Despesas Fixas - Imp e Taxas'!$A$14</c:f>
              <c:strCache>
                <c:ptCount val="1"/>
                <c:pt idx="0">
                  <c:v>Total Mensal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'Despesas Fixas - Imp e Taxas'!$B$7:$M$7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Imp e Taxas'!$B$14:$M$14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63072"/>
        <c:axId val="49764608"/>
      </c:lineChart>
      <c:catAx>
        <c:axId val="4976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9764608"/>
        <c:crosses val="autoZero"/>
        <c:auto val="1"/>
        <c:lblAlgn val="ctr"/>
        <c:lblOffset val="100"/>
        <c:noMultiLvlLbl val="0"/>
      </c:catAx>
      <c:valAx>
        <c:axId val="49764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976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9657102764356"/>
          <c:y val="0.10701115485564312"/>
          <c:w val="0.17520247621858981"/>
          <c:h val="0.748825094779820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Despesas Fixas - Impostos e Taxas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'Despesas Fixas - Imp e Taxas'!$A$8</c:f>
              <c:strCache>
                <c:ptCount val="1"/>
                <c:pt idx="0">
                  <c:v>Taxa de incêndio</c:v>
                </c:pt>
              </c:strCache>
            </c:strRef>
          </c:tx>
          <c:invertIfNegative val="0"/>
          <c:cat>
            <c:strRef>
              <c:f>'Despesas Fixas - Imp e Taxas'!$B$7:$M$7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Imp e Taxas'!$B$8:$M$8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"/>
          <c:order val="1"/>
          <c:tx>
            <c:strRef>
              <c:f>'Despesas Fixas - Imp e Taxas'!$A$9</c:f>
              <c:strCache>
                <c:ptCount val="1"/>
                <c:pt idx="0">
                  <c:v>Taxa de lixo</c:v>
                </c:pt>
              </c:strCache>
            </c:strRef>
          </c:tx>
          <c:invertIfNegative val="0"/>
          <c:cat>
            <c:strRef>
              <c:f>'Despesas Fixas - Imp e Taxas'!$B$7:$M$7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Imp e Taxas'!$B$9:$M$9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2"/>
          <c:order val="2"/>
          <c:tx>
            <c:strRef>
              <c:f>'Despesas Fixas - Imp e Taxas'!$A$10</c:f>
              <c:strCache>
                <c:ptCount val="1"/>
                <c:pt idx="0">
                  <c:v>IPVA</c:v>
                </c:pt>
              </c:strCache>
            </c:strRef>
          </c:tx>
          <c:invertIfNegative val="0"/>
          <c:cat>
            <c:strRef>
              <c:f>'Despesas Fixas - Imp e Taxas'!$B$7:$M$7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Imp e Taxas'!$B$10:$M$10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3"/>
          <c:order val="3"/>
          <c:tx>
            <c:strRef>
              <c:f>'Despesas Fixas - Imp e Taxas'!$A$11</c:f>
              <c:strCache>
                <c:ptCount val="1"/>
                <c:pt idx="0">
                  <c:v>Contribuição profissional</c:v>
                </c:pt>
              </c:strCache>
            </c:strRef>
          </c:tx>
          <c:invertIfNegative val="0"/>
          <c:cat>
            <c:strRef>
              <c:f>'Despesas Fixas - Imp e Taxas'!$B$7:$M$7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Imp e Taxas'!$B$11:$M$11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4"/>
          <c:order val="4"/>
          <c:tx>
            <c:strRef>
              <c:f>'Despesas Fixas - Imp e Taxas'!$A$12</c:f>
              <c:strCache>
                <c:ptCount val="1"/>
                <c:pt idx="0">
                  <c:v>INSS (pessoal ou de alguém da família)</c:v>
                </c:pt>
              </c:strCache>
            </c:strRef>
          </c:tx>
          <c:invertIfNegative val="0"/>
          <c:cat>
            <c:strRef>
              <c:f>'Despesas Fixas - Imp e Taxas'!$B$7:$M$7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Imp e Taxas'!$B$12:$M$12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6"/>
          <c:order val="6"/>
          <c:tx>
            <c:strRef>
              <c:f>'Despesas Fixas - Imp e Taxas'!$A$13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'Despesas Fixas - Imp e Taxas'!$B$7:$M$7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Imp e Taxas'!$B$13:$M$13</c:f>
              <c:numCache>
                <c:formatCode>_(* #,##0.00_);_(* \(#,##0.00\);_(*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18624"/>
        <c:axId val="49824896"/>
      </c:barChart>
      <c:lineChart>
        <c:grouping val="standard"/>
        <c:varyColors val="0"/>
        <c:ser>
          <c:idx val="5"/>
          <c:order val="5"/>
          <c:tx>
            <c:strRef>
              <c:f>'Despesas Fixas - Imp e Taxas'!$A$14</c:f>
              <c:strCache>
                <c:ptCount val="1"/>
                <c:pt idx="0">
                  <c:v>Total Mensal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'Despesas Fixas - Imp e Taxas'!$B$14:$M$14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18624"/>
        <c:axId val="49824896"/>
      </c:lineChart>
      <c:catAx>
        <c:axId val="498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824896"/>
        <c:crosses val="autoZero"/>
        <c:auto val="1"/>
        <c:lblAlgn val="ctr"/>
        <c:lblOffset val="100"/>
        <c:noMultiLvlLbl val="0"/>
      </c:catAx>
      <c:valAx>
        <c:axId val="49824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4981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Despesas Fixas - Prestações a Pagar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'Despesas Fixas - Prest. a Pagar'!$A$8</c:f>
              <c:strCache>
                <c:ptCount val="1"/>
                <c:pt idx="0">
                  <c:v>Carro</c:v>
                </c:pt>
              </c:strCache>
            </c:strRef>
          </c:tx>
          <c:invertIfNegative val="0"/>
          <c:cat>
            <c:strRef>
              <c:f>'Despesas Fixas - Prest. a Pagar'!$B$7:$M$7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Prest. a Pagar'!$B$8:$M$8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1"/>
          <c:order val="1"/>
          <c:tx>
            <c:strRef>
              <c:f>'Despesas Fixas - Prest. a Pagar'!$A$9</c:f>
              <c:strCache>
                <c:ptCount val="1"/>
                <c:pt idx="0">
                  <c:v>Previdência privada (longo prazo)</c:v>
                </c:pt>
              </c:strCache>
            </c:strRef>
          </c:tx>
          <c:invertIfNegative val="0"/>
          <c:cat>
            <c:strRef>
              <c:f>'Despesas Fixas - Prest. a Pagar'!$B$7:$M$7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Prest. a Pagar'!$B$9:$M$9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2"/>
          <c:order val="2"/>
          <c:tx>
            <c:strRef>
              <c:f>'Despesas Fixas - Prest. a Pagar'!$A$10</c:f>
              <c:strCache>
                <c:ptCount val="1"/>
                <c:pt idx="0">
                  <c:v>Empréstimos</c:v>
                </c:pt>
              </c:strCache>
            </c:strRef>
          </c:tx>
          <c:invertIfNegative val="0"/>
          <c:cat>
            <c:strRef>
              <c:f>'Despesas Fixas - Prest. a Pagar'!$B$7:$M$7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Prest. a Pagar'!$B$10:$M$10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3"/>
          <c:order val="3"/>
          <c:tx>
            <c:strRef>
              <c:f>'Despesas Fixas - Prest. a Pagar'!$A$11</c:f>
              <c:strCache>
                <c:ptCount val="1"/>
                <c:pt idx="0">
                  <c:v>Cheque pré</c:v>
                </c:pt>
              </c:strCache>
            </c:strRef>
          </c:tx>
          <c:invertIfNegative val="0"/>
          <c:cat>
            <c:strRef>
              <c:f>'Despesas Fixas - Prest. a Pagar'!$B$7:$M$7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Prest. a Pagar'!$B$11:$M$11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4"/>
          <c:order val="4"/>
          <c:tx>
            <c:strRef>
              <c:f>'Despesas Fixas - Prest. a Pagar'!$A$12</c:f>
              <c:strCache>
                <c:ptCount val="1"/>
                <c:pt idx="0">
                  <c:v>Crediários</c:v>
                </c:pt>
              </c:strCache>
            </c:strRef>
          </c:tx>
          <c:invertIfNegative val="0"/>
          <c:cat>
            <c:strRef>
              <c:f>'Despesas Fixas - Prest. a Pagar'!$B$7:$M$7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Prest. a Pagar'!$B$12:$M$12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6"/>
          <c:order val="5"/>
          <c:tx>
            <c:strRef>
              <c:f>'Despesas Fixas - Prest. a Pagar'!$A$13</c:f>
              <c:strCache>
                <c:ptCount val="1"/>
                <c:pt idx="0">
                  <c:v>Poupança forçada (curto/médio prazo)</c:v>
                </c:pt>
              </c:strCache>
            </c:strRef>
          </c:tx>
          <c:invertIfNegative val="0"/>
          <c:cat>
            <c:strRef>
              <c:f>'Despesas Fixas - Prest. a Pagar'!$B$7:$M$7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Prest. a Pagar'!$B$13:$M$13</c:f>
              <c:numCache>
                <c:formatCode>_(* #,##0.00_);_(* \(#,##0.00\);_(* "-"??_);_(@_)</c:formatCode>
                <c:ptCount val="12"/>
              </c:numCache>
            </c:numRef>
          </c:val>
        </c:ser>
        <c:ser>
          <c:idx val="8"/>
          <c:order val="7"/>
          <c:tx>
            <c:strRef>
              <c:f>'Despesas Fixas - Prest. a Pagar'!$A$14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'Despesas Fixas - Prest. a Pagar'!$B$7:$M$7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Prest. a Pagar'!$B$14:$M$14</c:f>
              <c:numCache>
                <c:formatCode>_(* #,##0.00_);_(* \(#,##0.00\);_(*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6736"/>
        <c:axId val="49958272"/>
      </c:barChart>
      <c:lineChart>
        <c:grouping val="standard"/>
        <c:varyColors val="0"/>
        <c:ser>
          <c:idx val="7"/>
          <c:order val="6"/>
          <c:tx>
            <c:strRef>
              <c:f>'Despesas Fixas - Prest. a Pagar'!$A$15</c:f>
              <c:strCache>
                <c:ptCount val="1"/>
                <c:pt idx="0">
                  <c:v>Total Mensal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'Despesas Fixas - Prest. a Pagar'!$B$7:$M$7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'Despesas Fixas - Prest. a Pagar'!$B$15:$M$15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56736"/>
        <c:axId val="49958272"/>
      </c:lineChart>
      <c:catAx>
        <c:axId val="4995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958272"/>
        <c:crosses val="autoZero"/>
        <c:auto val="1"/>
        <c:lblAlgn val="ctr"/>
        <c:lblOffset val="100"/>
        <c:noMultiLvlLbl val="0"/>
      </c:catAx>
      <c:valAx>
        <c:axId val="499582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4995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training.com.br/" TargetMode="External"/><Relationship Id="rId3" Type="http://schemas.openxmlformats.org/officeDocument/2006/relationships/hyperlink" Target="#Balan&#231;o!A1"/><Relationship Id="rId7" Type="http://schemas.openxmlformats.org/officeDocument/2006/relationships/chart" Target="../charts/chart1.xml"/><Relationship Id="rId2" Type="http://schemas.openxmlformats.org/officeDocument/2006/relationships/hyperlink" Target="#'Menu Despesas '!A1"/><Relationship Id="rId1" Type="http://schemas.openxmlformats.org/officeDocument/2006/relationships/hyperlink" Target="#Receitas!A1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Relationship Id="rId9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training.com.br/" TargetMode="External"/><Relationship Id="rId3" Type="http://schemas.openxmlformats.org/officeDocument/2006/relationships/hyperlink" Target="#VerGraficoDiv"/><Relationship Id="rId7" Type="http://schemas.openxmlformats.org/officeDocument/2006/relationships/hyperlink" Target="#Receitas!A1"/><Relationship Id="rId2" Type="http://schemas.openxmlformats.org/officeDocument/2006/relationships/hyperlink" Target="#VerTabelaDiv"/><Relationship Id="rId1" Type="http://schemas.openxmlformats.org/officeDocument/2006/relationships/image" Target="../media/image12.png"/><Relationship Id="rId6" Type="http://schemas.openxmlformats.org/officeDocument/2006/relationships/hyperlink" Target="#'Menu Despesas '!A1"/><Relationship Id="rId5" Type="http://schemas.openxmlformats.org/officeDocument/2006/relationships/hyperlink" Target="#Menu!A1"/><Relationship Id="rId4" Type="http://schemas.openxmlformats.org/officeDocument/2006/relationships/chart" Target="../charts/chart10.xml"/><Relationship Id="rId9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Menu Despesas '!A1"/><Relationship Id="rId7" Type="http://schemas.openxmlformats.org/officeDocument/2006/relationships/image" Target="../media/image4.png"/><Relationship Id="rId2" Type="http://schemas.openxmlformats.org/officeDocument/2006/relationships/hyperlink" Target="#Menu!A1"/><Relationship Id="rId1" Type="http://schemas.openxmlformats.org/officeDocument/2006/relationships/image" Target="../media/image12.png"/><Relationship Id="rId6" Type="http://schemas.openxmlformats.org/officeDocument/2006/relationships/hyperlink" Target="http://www.ontraining.com.br/" TargetMode="External"/><Relationship Id="rId5" Type="http://schemas.openxmlformats.org/officeDocument/2006/relationships/chart" Target="../charts/chart11.xml"/><Relationship Id="rId4" Type="http://schemas.openxmlformats.org/officeDocument/2006/relationships/hyperlink" Target="#Receitas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10.png"/><Relationship Id="rId18" Type="http://schemas.openxmlformats.org/officeDocument/2006/relationships/image" Target="../media/image4.png"/><Relationship Id="rId3" Type="http://schemas.openxmlformats.org/officeDocument/2006/relationships/hyperlink" Target="#'Despesas - Lazer e Desp. Pess.'!A1"/><Relationship Id="rId7" Type="http://schemas.openxmlformats.org/officeDocument/2006/relationships/hyperlink" Target="#'Despesas - D&#237;vidas'!A1"/><Relationship Id="rId12" Type="http://schemas.openxmlformats.org/officeDocument/2006/relationships/image" Target="../media/image9.png"/><Relationship Id="rId17" Type="http://schemas.openxmlformats.org/officeDocument/2006/relationships/hyperlink" Target="http://www.ontraining.com.br/" TargetMode="External"/><Relationship Id="rId2" Type="http://schemas.openxmlformats.org/officeDocument/2006/relationships/hyperlink" Target="#'Despesas - Educa&#231;&#227;o'!A1"/><Relationship Id="rId16" Type="http://schemas.openxmlformats.org/officeDocument/2006/relationships/hyperlink" Target="#Receitas!A1"/><Relationship Id="rId1" Type="http://schemas.openxmlformats.org/officeDocument/2006/relationships/hyperlink" Target="#'Despesas - Moradia e Aliment.'!A1"/><Relationship Id="rId6" Type="http://schemas.openxmlformats.org/officeDocument/2006/relationships/hyperlink" Target="#'Despesas Fixas - Prest. a Pagar'!A1"/><Relationship Id="rId11" Type="http://schemas.openxmlformats.org/officeDocument/2006/relationships/image" Target="../media/image8.png"/><Relationship Id="rId5" Type="http://schemas.openxmlformats.org/officeDocument/2006/relationships/hyperlink" Target="#'Despesas Fixas - Imp e Taxas'!A1"/><Relationship Id="rId15" Type="http://schemas.openxmlformats.org/officeDocument/2006/relationships/hyperlink" Target="#Menu!A1"/><Relationship Id="rId10" Type="http://schemas.openxmlformats.org/officeDocument/2006/relationships/image" Target="../media/image7.png"/><Relationship Id="rId4" Type="http://schemas.openxmlformats.org/officeDocument/2006/relationships/hyperlink" Target="#'Despesas - Gerais'!A1"/><Relationship Id="rId9" Type="http://schemas.openxmlformats.org/officeDocument/2006/relationships/image" Target="../media/image6.png"/><Relationship Id="rId14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Menu Despesas '!A1"/><Relationship Id="rId2" Type="http://schemas.openxmlformats.org/officeDocument/2006/relationships/hyperlink" Target="#Menu!A1"/><Relationship Id="rId1" Type="http://schemas.openxmlformats.org/officeDocument/2006/relationships/chart" Target="../charts/chart2.xml"/><Relationship Id="rId5" Type="http://schemas.openxmlformats.org/officeDocument/2006/relationships/image" Target="../media/image4.png"/><Relationship Id="rId4" Type="http://schemas.openxmlformats.org/officeDocument/2006/relationships/hyperlink" Target="http://www.ontraining.com.br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training.com.br/" TargetMode="External"/><Relationship Id="rId3" Type="http://schemas.openxmlformats.org/officeDocument/2006/relationships/hyperlink" Target="#VerGrafMorAli"/><Relationship Id="rId7" Type="http://schemas.openxmlformats.org/officeDocument/2006/relationships/hyperlink" Target="#Receitas!A1"/><Relationship Id="rId2" Type="http://schemas.openxmlformats.org/officeDocument/2006/relationships/chart" Target="../charts/chart3.xml"/><Relationship Id="rId1" Type="http://schemas.openxmlformats.org/officeDocument/2006/relationships/image" Target="../media/image12.png"/><Relationship Id="rId6" Type="http://schemas.openxmlformats.org/officeDocument/2006/relationships/hyperlink" Target="#'Menu Despesas '!A1"/><Relationship Id="rId5" Type="http://schemas.openxmlformats.org/officeDocument/2006/relationships/hyperlink" Target="#Menu!A1"/><Relationship Id="rId4" Type="http://schemas.openxmlformats.org/officeDocument/2006/relationships/hyperlink" Target="#VerTabMorAli"/><Relationship Id="rId9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training.com.br/" TargetMode="External"/><Relationship Id="rId3" Type="http://schemas.openxmlformats.org/officeDocument/2006/relationships/hyperlink" Target="#'Despesas - Educa&#231;&#227;o'!VerGrafMoradia"/><Relationship Id="rId7" Type="http://schemas.openxmlformats.org/officeDocument/2006/relationships/hyperlink" Target="#Receitas!A1"/><Relationship Id="rId2" Type="http://schemas.openxmlformats.org/officeDocument/2006/relationships/chart" Target="../charts/chart4.xml"/><Relationship Id="rId1" Type="http://schemas.openxmlformats.org/officeDocument/2006/relationships/image" Target="../media/image12.png"/><Relationship Id="rId6" Type="http://schemas.openxmlformats.org/officeDocument/2006/relationships/hyperlink" Target="#'Menu Despesas '!A1"/><Relationship Id="rId5" Type="http://schemas.openxmlformats.org/officeDocument/2006/relationships/hyperlink" Target="#Menu!A1"/><Relationship Id="rId4" Type="http://schemas.openxmlformats.org/officeDocument/2006/relationships/hyperlink" Target="#'Despesas - Educa&#231;&#227;o'!TabMoradia"/><Relationship Id="rId9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training.com.br/" TargetMode="External"/><Relationship Id="rId3" Type="http://schemas.openxmlformats.org/officeDocument/2006/relationships/hyperlink" Target="#GrafDespPes"/><Relationship Id="rId7" Type="http://schemas.openxmlformats.org/officeDocument/2006/relationships/hyperlink" Target="#Receitas!A1"/><Relationship Id="rId2" Type="http://schemas.openxmlformats.org/officeDocument/2006/relationships/chart" Target="../charts/chart5.xml"/><Relationship Id="rId1" Type="http://schemas.openxmlformats.org/officeDocument/2006/relationships/image" Target="../media/image12.png"/><Relationship Id="rId6" Type="http://schemas.openxmlformats.org/officeDocument/2006/relationships/hyperlink" Target="#'Menu Despesas '!A1"/><Relationship Id="rId5" Type="http://schemas.openxmlformats.org/officeDocument/2006/relationships/hyperlink" Target="#Menu!A1"/><Relationship Id="rId4" Type="http://schemas.openxmlformats.org/officeDocument/2006/relationships/hyperlink" Target="#TabDESPPES"/><Relationship Id="rId9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training.com.br/" TargetMode="External"/><Relationship Id="rId3" Type="http://schemas.openxmlformats.org/officeDocument/2006/relationships/hyperlink" Target="#GrafDespGer"/><Relationship Id="rId7" Type="http://schemas.openxmlformats.org/officeDocument/2006/relationships/hyperlink" Target="#Receitas!A1"/><Relationship Id="rId2" Type="http://schemas.openxmlformats.org/officeDocument/2006/relationships/chart" Target="../charts/chart6.xml"/><Relationship Id="rId1" Type="http://schemas.openxmlformats.org/officeDocument/2006/relationships/image" Target="../media/image12.png"/><Relationship Id="rId6" Type="http://schemas.openxmlformats.org/officeDocument/2006/relationships/hyperlink" Target="#'Menu Despesas '!A1"/><Relationship Id="rId5" Type="http://schemas.openxmlformats.org/officeDocument/2006/relationships/hyperlink" Target="#Menu!A1"/><Relationship Id="rId4" Type="http://schemas.openxmlformats.org/officeDocument/2006/relationships/hyperlink" Target="#TabDespGer"/><Relationship Id="rId9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Receitas!A1"/><Relationship Id="rId3" Type="http://schemas.openxmlformats.org/officeDocument/2006/relationships/chart" Target="../charts/chart8.xml"/><Relationship Id="rId7" Type="http://schemas.openxmlformats.org/officeDocument/2006/relationships/hyperlink" Target="#'Menu Despesas '!A1"/><Relationship Id="rId2" Type="http://schemas.openxmlformats.org/officeDocument/2006/relationships/image" Target="../media/image12.png"/><Relationship Id="rId1" Type="http://schemas.openxmlformats.org/officeDocument/2006/relationships/chart" Target="../charts/chart7.xml"/><Relationship Id="rId6" Type="http://schemas.openxmlformats.org/officeDocument/2006/relationships/hyperlink" Target="#Menu!A1"/><Relationship Id="rId5" Type="http://schemas.openxmlformats.org/officeDocument/2006/relationships/hyperlink" Target="#VerGraficoImp"/><Relationship Id="rId10" Type="http://schemas.openxmlformats.org/officeDocument/2006/relationships/image" Target="../media/image4.png"/><Relationship Id="rId4" Type="http://schemas.openxmlformats.org/officeDocument/2006/relationships/hyperlink" Target="#VerTabelaImp"/><Relationship Id="rId9" Type="http://schemas.openxmlformats.org/officeDocument/2006/relationships/hyperlink" Target="http://www.ontraining.com.br/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training.com.br/" TargetMode="External"/><Relationship Id="rId3" Type="http://schemas.openxmlformats.org/officeDocument/2006/relationships/hyperlink" Target="#VerGraficoPrest"/><Relationship Id="rId7" Type="http://schemas.openxmlformats.org/officeDocument/2006/relationships/hyperlink" Target="#Receitas!A1"/><Relationship Id="rId2" Type="http://schemas.openxmlformats.org/officeDocument/2006/relationships/hyperlink" Target="#VerTabelaPrest"/><Relationship Id="rId1" Type="http://schemas.openxmlformats.org/officeDocument/2006/relationships/image" Target="../media/image12.png"/><Relationship Id="rId6" Type="http://schemas.openxmlformats.org/officeDocument/2006/relationships/hyperlink" Target="#'Menu Despesas '!A1"/><Relationship Id="rId5" Type="http://schemas.openxmlformats.org/officeDocument/2006/relationships/hyperlink" Target="#Menu!A1"/><Relationship Id="rId4" Type="http://schemas.openxmlformats.org/officeDocument/2006/relationships/chart" Target="../charts/chart9.xm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12</xdr:row>
      <xdr:rowOff>119044</xdr:rowOff>
    </xdr:from>
    <xdr:to>
      <xdr:col>6</xdr:col>
      <xdr:colOff>66675</xdr:colOff>
      <xdr:row>16</xdr:row>
      <xdr:rowOff>57131</xdr:rowOff>
    </xdr:to>
    <xdr:sp macro="" textlink="">
      <xdr:nvSpPr>
        <xdr:cNvPr id="6" name="Retângulo de cantos arredondados 5">
          <a:hlinkClick xmlns:r="http://schemas.openxmlformats.org/officeDocument/2006/relationships" r:id="rId1" tooltip="Clique para incluir as receitas"/>
        </xdr:cNvPr>
        <xdr:cNvSpPr/>
      </xdr:nvSpPr>
      <xdr:spPr>
        <a:xfrm>
          <a:off x="571500" y="2500294"/>
          <a:ext cx="3138488" cy="604837"/>
        </a:xfrm>
        <a:prstGeom prst="roundRect">
          <a:avLst/>
        </a:prstGeom>
        <a:gradFill flip="none" rotWithShape="1">
          <a:gsLst>
            <a:gs pos="0">
              <a:schemeClr val="accent3">
                <a:lumMod val="75000"/>
                <a:shade val="30000"/>
                <a:satMod val="115000"/>
              </a:schemeClr>
            </a:gs>
            <a:gs pos="50000">
              <a:schemeClr val="accent3">
                <a:lumMod val="75000"/>
                <a:shade val="67500"/>
                <a:satMod val="115000"/>
              </a:schemeClr>
            </a:gs>
            <a:gs pos="100000">
              <a:schemeClr val="accent3">
                <a:lumMod val="75000"/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rgbClr val="92D050"/>
          </a:solidFill>
        </a:ln>
        <a:effectLst>
          <a:glow rad="1397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2400">
              <a:solidFill>
                <a:schemeClr val="bg1"/>
              </a:solidFill>
            </a:rPr>
            <a:t>Receitas</a:t>
          </a:r>
        </a:p>
      </xdr:txBody>
    </xdr:sp>
    <xdr:clientData/>
  </xdr:twoCellAnchor>
  <xdr:twoCellAnchor>
    <xdr:from>
      <xdr:col>0</xdr:col>
      <xdr:colOff>571500</xdr:colOff>
      <xdr:row>17</xdr:row>
      <xdr:rowOff>257156</xdr:rowOff>
    </xdr:from>
    <xdr:to>
      <xdr:col>6</xdr:col>
      <xdr:colOff>66675</xdr:colOff>
      <xdr:row>21</xdr:row>
      <xdr:rowOff>64275</xdr:rowOff>
    </xdr:to>
    <xdr:sp macro="" textlink="">
      <xdr:nvSpPr>
        <xdr:cNvPr id="7" name="Retângulo de cantos arredondados 6">
          <a:hlinkClick xmlns:r="http://schemas.openxmlformats.org/officeDocument/2006/relationships" r:id="rId2" tooltip="Clique para abrir o menu de despesas"/>
        </xdr:cNvPr>
        <xdr:cNvSpPr/>
      </xdr:nvSpPr>
      <xdr:spPr>
        <a:xfrm>
          <a:off x="571500" y="3471844"/>
          <a:ext cx="3138488" cy="604837"/>
        </a:xfrm>
        <a:prstGeom prst="roundRect">
          <a:avLst/>
        </a:prstGeom>
        <a:gradFill flip="none" rotWithShape="1">
          <a:gsLst>
            <a:gs pos="0">
              <a:srgbClr val="C00000">
                <a:shade val="30000"/>
                <a:satMod val="115000"/>
              </a:srgbClr>
            </a:gs>
            <a:gs pos="50000">
              <a:srgbClr val="C00000">
                <a:shade val="67500"/>
                <a:satMod val="115000"/>
              </a:srgbClr>
            </a:gs>
            <a:gs pos="100000">
              <a:srgbClr val="C0000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2400"/>
            <a:t>Despesas</a:t>
          </a:r>
        </a:p>
      </xdr:txBody>
    </xdr:sp>
    <xdr:clientData/>
  </xdr:twoCellAnchor>
  <xdr:twoCellAnchor>
    <xdr:from>
      <xdr:col>0</xdr:col>
      <xdr:colOff>561975</xdr:colOff>
      <xdr:row>23</xdr:row>
      <xdr:rowOff>90469</xdr:rowOff>
    </xdr:from>
    <xdr:to>
      <xdr:col>6</xdr:col>
      <xdr:colOff>57150</xdr:colOff>
      <xdr:row>27</xdr:row>
      <xdr:rowOff>28556</xdr:rowOff>
    </xdr:to>
    <xdr:sp macro="" textlink="">
      <xdr:nvSpPr>
        <xdr:cNvPr id="10" name="Retângulo de cantos arredondados 9">
          <a:hlinkClick xmlns:r="http://schemas.openxmlformats.org/officeDocument/2006/relationships" r:id="rId3" tooltip="Clique para ver o balanço anual"/>
        </xdr:cNvPr>
        <xdr:cNvSpPr/>
      </xdr:nvSpPr>
      <xdr:spPr>
        <a:xfrm>
          <a:off x="561975" y="4436250"/>
          <a:ext cx="3138488" cy="604837"/>
        </a:xfrm>
        <a:prstGeom prst="round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tx2"/>
          </a:solidFill>
        </a:ln>
        <a:effectLst>
          <a:glow rad="2286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2400"/>
            <a:t>Balanço</a:t>
          </a:r>
        </a:p>
      </xdr:txBody>
    </xdr:sp>
    <xdr:clientData/>
  </xdr:twoCellAnchor>
  <xdr:twoCellAnchor editAs="oneCell">
    <xdr:from>
      <xdr:col>1</xdr:col>
      <xdr:colOff>123826</xdr:colOff>
      <xdr:row>12</xdr:row>
      <xdr:rowOff>23795</xdr:rowOff>
    </xdr:from>
    <xdr:to>
      <xdr:col>2</xdr:col>
      <xdr:colOff>295276</xdr:colOff>
      <xdr:row>16</xdr:row>
      <xdr:rowOff>157145</xdr:rowOff>
    </xdr:to>
    <xdr:pic>
      <xdr:nvPicPr>
        <xdr:cNvPr id="12" name="Imagem 11" descr="Coins-128x128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1045" y="2405045"/>
          <a:ext cx="778669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17</xdr:row>
      <xdr:rowOff>247631</xdr:rowOff>
    </xdr:from>
    <xdr:to>
      <xdr:col>2</xdr:col>
      <xdr:colOff>221843</xdr:colOff>
      <xdr:row>21</xdr:row>
      <xdr:rowOff>109906</xdr:rowOff>
    </xdr:to>
    <xdr:pic>
      <xdr:nvPicPr>
        <xdr:cNvPr id="13" name="Imagem 12" descr="Coinstack-256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97719" y="3462319"/>
          <a:ext cx="638562" cy="659993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23</xdr:row>
      <xdr:rowOff>109519</xdr:rowOff>
    </xdr:from>
    <xdr:to>
      <xdr:col>2</xdr:col>
      <xdr:colOff>211089</xdr:colOff>
      <xdr:row>27</xdr:row>
      <xdr:rowOff>39620</xdr:rowOff>
    </xdr:to>
    <xdr:pic>
      <xdr:nvPicPr>
        <xdr:cNvPr id="14" name="Imagem 13" descr="Graphique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5344" y="4455300"/>
          <a:ext cx="580183" cy="596851"/>
        </a:xfrm>
        <a:prstGeom prst="rect">
          <a:avLst/>
        </a:prstGeom>
      </xdr:spPr>
    </xdr:pic>
    <xdr:clientData/>
  </xdr:twoCellAnchor>
  <xdr:twoCellAnchor>
    <xdr:from>
      <xdr:col>9</xdr:col>
      <xdr:colOff>9525</xdr:colOff>
      <xdr:row>10</xdr:row>
      <xdr:rowOff>9525</xdr:rowOff>
    </xdr:from>
    <xdr:to>
      <xdr:col>11</xdr:col>
      <xdr:colOff>28575</xdr:colOff>
      <xdr:row>15</xdr:row>
      <xdr:rowOff>95251</xdr:rowOff>
    </xdr:to>
    <xdr:sp macro="" textlink="">
      <xdr:nvSpPr>
        <xdr:cNvPr id="15" name="Retângulo de cantos arredondados 14"/>
        <xdr:cNvSpPr/>
      </xdr:nvSpPr>
      <xdr:spPr>
        <a:xfrm>
          <a:off x="5495925" y="2057400"/>
          <a:ext cx="1628775" cy="895351"/>
        </a:xfrm>
        <a:prstGeom prst="roundRect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9524</xdr:colOff>
      <xdr:row>16</xdr:row>
      <xdr:rowOff>57150</xdr:rowOff>
    </xdr:from>
    <xdr:to>
      <xdr:col>11</xdr:col>
      <xdr:colOff>47624</xdr:colOff>
      <xdr:row>21</xdr:row>
      <xdr:rowOff>9526</xdr:rowOff>
    </xdr:to>
    <xdr:sp macro="" textlink="">
      <xdr:nvSpPr>
        <xdr:cNvPr id="16" name="Retângulo de cantos arredondados 15"/>
        <xdr:cNvSpPr/>
      </xdr:nvSpPr>
      <xdr:spPr>
        <a:xfrm>
          <a:off x="5495924" y="3076575"/>
          <a:ext cx="1647825" cy="89535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438150</xdr:colOff>
      <xdr:row>9</xdr:row>
      <xdr:rowOff>114300</xdr:rowOff>
    </xdr:from>
    <xdr:to>
      <xdr:col>14</xdr:col>
      <xdr:colOff>352425</xdr:colOff>
      <xdr:row>22</xdr:row>
      <xdr:rowOff>114300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295275</xdr:colOff>
      <xdr:row>5</xdr:row>
      <xdr:rowOff>133350</xdr:rowOff>
    </xdr:from>
    <xdr:to>
      <xdr:col>17</xdr:col>
      <xdr:colOff>361950</xdr:colOff>
      <xdr:row>23</xdr:row>
      <xdr:rowOff>95250</xdr:rowOff>
    </xdr:to>
    <xdr:sp macro="" textlink="">
      <xdr:nvSpPr>
        <xdr:cNvPr id="18" name="Retângulo de cantos arredondados 17"/>
        <xdr:cNvSpPr/>
      </xdr:nvSpPr>
      <xdr:spPr>
        <a:xfrm>
          <a:off x="4545806" y="1252538"/>
          <a:ext cx="8508207" cy="3188493"/>
        </a:xfrm>
        <a:prstGeom prst="roundRect">
          <a:avLst>
            <a:gd name="adj" fmla="val 8825"/>
          </a:avLst>
        </a:prstGeom>
        <a:noFill/>
        <a:ln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95250</xdr:colOff>
      <xdr:row>5</xdr:row>
      <xdr:rowOff>142875</xdr:rowOff>
    </xdr:from>
    <xdr:to>
      <xdr:col>6</xdr:col>
      <xdr:colOff>495300</xdr:colOff>
      <xdr:row>30</xdr:row>
      <xdr:rowOff>35718</xdr:rowOff>
    </xdr:to>
    <xdr:sp macro="" textlink="">
      <xdr:nvSpPr>
        <xdr:cNvPr id="19" name="Retângulo de cantos arredondados 18"/>
        <xdr:cNvSpPr/>
      </xdr:nvSpPr>
      <xdr:spPr>
        <a:xfrm>
          <a:off x="95250" y="1262063"/>
          <a:ext cx="4043363" cy="4286249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409575</xdr:colOff>
      <xdr:row>24</xdr:row>
      <xdr:rowOff>47625</xdr:rowOff>
    </xdr:from>
    <xdr:to>
      <xdr:col>17</xdr:col>
      <xdr:colOff>323850</xdr:colOff>
      <xdr:row>30</xdr:row>
      <xdr:rowOff>28575</xdr:rowOff>
    </xdr:to>
    <xdr:sp macro="" textlink="$I$26">
      <xdr:nvSpPr>
        <xdr:cNvPr id="20" name="Retângulo de cantos arredondados 19"/>
        <xdr:cNvSpPr/>
      </xdr:nvSpPr>
      <xdr:spPr>
        <a:xfrm>
          <a:off x="4676775" y="4495800"/>
          <a:ext cx="7258050" cy="952500"/>
        </a:xfrm>
        <a:prstGeom prst="round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66C1FB1-40A0-4862-8030-50979BBBD80C}" type="TxLink">
            <a:rPr lang="en-US" sz="18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 </a:t>
          </a:fld>
          <a:endParaRPr lang="pt-BR" sz="2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587721</xdr:colOff>
      <xdr:row>6</xdr:row>
      <xdr:rowOff>152941</xdr:rowOff>
    </xdr:from>
    <xdr:ext cx="3086999" cy="655885"/>
    <xdr:sp macro="" textlink="">
      <xdr:nvSpPr>
        <xdr:cNvPr id="21" name="Retângulo 20"/>
        <xdr:cNvSpPr/>
      </xdr:nvSpPr>
      <xdr:spPr>
        <a:xfrm>
          <a:off x="587721" y="1438816"/>
          <a:ext cx="3086999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63000"/>
                      <a:sat val="105000"/>
                    </a:schemeClr>
                  </a:gs>
                  <a:gs pos="90000">
                    <a:schemeClr val="accent1">
                      <a:shade val="50000"/>
                      <a:satMod val="100000"/>
                    </a:schemeClr>
                  </a:gs>
                </a:gsLst>
                <a:lin ang="5400000"/>
              </a:gra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Menu Principal</a:t>
          </a:r>
        </a:p>
      </xdr:txBody>
    </xdr:sp>
    <xdr:clientData/>
  </xdr:oneCellAnchor>
  <xdr:twoCellAnchor editAs="oneCell">
    <xdr:from>
      <xdr:col>1</xdr:col>
      <xdr:colOff>491115</xdr:colOff>
      <xdr:row>0</xdr:row>
      <xdr:rowOff>119062</xdr:rowOff>
    </xdr:from>
    <xdr:to>
      <xdr:col>3</xdr:col>
      <xdr:colOff>262459</xdr:colOff>
      <xdr:row>4</xdr:row>
      <xdr:rowOff>114007</xdr:rowOff>
    </xdr:to>
    <xdr:pic>
      <xdr:nvPicPr>
        <xdr:cNvPr id="22" name="Imagem 21" descr="LogoNovo.png">
          <a:hlinkClick xmlns:r="http://schemas.openxmlformats.org/officeDocument/2006/relationships" r:id="rId8" tooltip="Visite nosso site e veja outras dicas e nossos treinamentos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098334" y="119062"/>
          <a:ext cx="985781" cy="9474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28575</xdr:rowOff>
    </xdr:from>
    <xdr:to>
      <xdr:col>0</xdr:col>
      <xdr:colOff>609600</xdr:colOff>
      <xdr:row>4</xdr:row>
      <xdr:rowOff>19050</xdr:rowOff>
    </xdr:to>
    <xdr:pic>
      <xdr:nvPicPr>
        <xdr:cNvPr id="193555" name="Picture 5" descr="logo-glob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00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95249</xdr:colOff>
      <xdr:row>26</xdr:row>
      <xdr:rowOff>152399</xdr:rowOff>
    </xdr:from>
    <xdr:to>
      <xdr:col>15</xdr:col>
      <xdr:colOff>542924</xdr:colOff>
      <xdr:row>30</xdr:row>
      <xdr:rowOff>123824</xdr:rowOff>
    </xdr:to>
    <xdr:sp macro="" textlink="">
      <xdr:nvSpPr>
        <xdr:cNvPr id="5" name="Seta para cima 4">
          <a:hlinkClick xmlns:r="http://schemas.openxmlformats.org/officeDocument/2006/relationships" r:id="rId2" tooltip="Ver Tabela de Despesas com Dívidas Diversas"/>
        </xdr:cNvPr>
        <xdr:cNvSpPr/>
      </xdr:nvSpPr>
      <xdr:spPr>
        <a:xfrm>
          <a:off x="11458574" y="4848224"/>
          <a:ext cx="1057275" cy="619125"/>
        </a:xfrm>
        <a:prstGeom prst="upArrow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00"/>
            <a:t>Ver</a:t>
          </a:r>
        </a:p>
        <a:p>
          <a:pPr algn="ctr"/>
          <a:r>
            <a:rPr lang="pt-BR" sz="1000"/>
            <a:t>Tabela</a:t>
          </a:r>
        </a:p>
      </xdr:txBody>
    </xdr:sp>
    <xdr:clientData/>
  </xdr:twoCellAnchor>
  <xdr:twoCellAnchor>
    <xdr:from>
      <xdr:col>14</xdr:col>
      <xdr:colOff>152400</xdr:colOff>
      <xdr:row>17</xdr:row>
      <xdr:rowOff>114300</xdr:rowOff>
    </xdr:from>
    <xdr:to>
      <xdr:col>15</xdr:col>
      <xdr:colOff>600075</xdr:colOff>
      <xdr:row>22</xdr:row>
      <xdr:rowOff>19050</xdr:rowOff>
    </xdr:to>
    <xdr:sp macro="" textlink="">
      <xdr:nvSpPr>
        <xdr:cNvPr id="6" name="Seta para baixo 5">
          <a:hlinkClick xmlns:r="http://schemas.openxmlformats.org/officeDocument/2006/relationships" r:id="rId3" tooltip="Ver Gráfico de Despesas com Dívidas Diversas"/>
        </xdr:cNvPr>
        <xdr:cNvSpPr/>
      </xdr:nvSpPr>
      <xdr:spPr>
        <a:xfrm>
          <a:off x="11515725" y="3352800"/>
          <a:ext cx="1057275" cy="714375"/>
        </a:xfrm>
        <a:prstGeom prst="downArrow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900"/>
            <a:t>Ver</a:t>
          </a:r>
        </a:p>
        <a:p>
          <a:pPr algn="ctr"/>
          <a:r>
            <a:rPr lang="pt-BR" sz="900"/>
            <a:t>Gráfico</a:t>
          </a:r>
        </a:p>
      </xdr:txBody>
    </xdr:sp>
    <xdr:clientData/>
  </xdr:twoCellAnchor>
  <xdr:twoCellAnchor>
    <xdr:from>
      <xdr:col>0</xdr:col>
      <xdr:colOff>152400</xdr:colOff>
      <xdr:row>13</xdr:row>
      <xdr:rowOff>114300</xdr:rowOff>
    </xdr:from>
    <xdr:to>
      <xdr:col>13</xdr:col>
      <xdr:colOff>638175</xdr:colOff>
      <xdr:row>30</xdr:row>
      <xdr:rowOff>104775</xdr:rowOff>
    </xdr:to>
    <xdr:graphicFrame macro="">
      <xdr:nvGraphicFramePr>
        <xdr:cNvPr id="19356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438150</xdr:colOff>
      <xdr:row>1</xdr:row>
      <xdr:rowOff>104775</xdr:rowOff>
    </xdr:from>
    <xdr:to>
      <xdr:col>9</xdr:col>
      <xdr:colOff>47625</xdr:colOff>
      <xdr:row>3</xdr:row>
      <xdr:rowOff>133350</xdr:rowOff>
    </xdr:to>
    <xdr:sp macro="" textlink="">
      <xdr:nvSpPr>
        <xdr:cNvPr id="11" name="Retângulo de cantos arredondados 10">
          <a:hlinkClick xmlns:r="http://schemas.openxmlformats.org/officeDocument/2006/relationships" r:id="rId5" tooltip="Clique para voltar ao Menu Principal"/>
        </xdr:cNvPr>
        <xdr:cNvSpPr/>
      </xdr:nvSpPr>
      <xdr:spPr>
        <a:xfrm>
          <a:off x="7477125" y="276225"/>
          <a:ext cx="828675" cy="552450"/>
        </a:xfrm>
        <a:prstGeom prst="roundRect">
          <a:avLst/>
        </a:prstGeom>
        <a:gradFill flip="none" rotWithShape="1">
          <a:gsLst>
            <a:gs pos="0">
              <a:srgbClr val="FFC000">
                <a:shade val="30000"/>
                <a:satMod val="115000"/>
              </a:srgbClr>
            </a:gs>
            <a:gs pos="50000">
              <a:srgbClr val="FFC000">
                <a:shade val="67500"/>
                <a:satMod val="115000"/>
              </a:srgbClr>
            </a:gs>
            <a:gs pos="100000">
              <a:srgbClr val="FFC00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Principal</a:t>
          </a:r>
        </a:p>
      </xdr:txBody>
    </xdr:sp>
    <xdr:clientData/>
  </xdr:twoCellAnchor>
  <xdr:twoCellAnchor>
    <xdr:from>
      <xdr:col>10</xdr:col>
      <xdr:colOff>504825</xdr:colOff>
      <xdr:row>1</xdr:row>
      <xdr:rowOff>114300</xdr:rowOff>
    </xdr:from>
    <xdr:to>
      <xdr:col>12</xdr:col>
      <xdr:colOff>114300</xdr:colOff>
      <xdr:row>3</xdr:row>
      <xdr:rowOff>142875</xdr:rowOff>
    </xdr:to>
    <xdr:sp macro="" textlink="">
      <xdr:nvSpPr>
        <xdr:cNvPr id="12" name="Retângulo de cantos arredondados 11">
          <a:hlinkClick xmlns:r="http://schemas.openxmlformats.org/officeDocument/2006/relationships" r:id="rId6" tooltip="Clique para voltar ao Menu de Despesas"/>
        </xdr:cNvPr>
        <xdr:cNvSpPr/>
      </xdr:nvSpPr>
      <xdr:spPr>
        <a:xfrm>
          <a:off x="9372600" y="285750"/>
          <a:ext cx="828675" cy="5524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Despesas</a:t>
          </a:r>
        </a:p>
      </xdr:txBody>
    </xdr:sp>
    <xdr:clientData/>
  </xdr:twoCellAnchor>
  <xdr:twoCellAnchor>
    <xdr:from>
      <xdr:col>9</xdr:col>
      <xdr:colOff>161925</xdr:colOff>
      <xdr:row>1</xdr:row>
      <xdr:rowOff>114300</xdr:rowOff>
    </xdr:from>
    <xdr:to>
      <xdr:col>10</xdr:col>
      <xdr:colOff>381000</xdr:colOff>
      <xdr:row>3</xdr:row>
      <xdr:rowOff>142875</xdr:rowOff>
    </xdr:to>
    <xdr:sp macro="" textlink="">
      <xdr:nvSpPr>
        <xdr:cNvPr id="13" name="Retângulo de cantos arredondados 12">
          <a:hlinkClick xmlns:r="http://schemas.openxmlformats.org/officeDocument/2006/relationships" r:id="rId7" tooltip="Clique para incluir suas Receitas"/>
        </xdr:cNvPr>
        <xdr:cNvSpPr/>
      </xdr:nvSpPr>
      <xdr:spPr>
        <a:xfrm>
          <a:off x="8420100" y="285750"/>
          <a:ext cx="828675" cy="552450"/>
        </a:xfrm>
        <a:prstGeom prst="roundRect">
          <a:avLst/>
        </a:prstGeom>
        <a:gradFill flip="none" rotWithShape="1">
          <a:gsLst>
            <a:gs pos="0">
              <a:srgbClr val="92D050">
                <a:shade val="30000"/>
                <a:satMod val="115000"/>
              </a:srgbClr>
            </a:gs>
            <a:gs pos="50000">
              <a:srgbClr val="92D050">
                <a:shade val="67500"/>
                <a:satMod val="115000"/>
              </a:srgbClr>
            </a:gs>
            <a:gs pos="100000">
              <a:srgbClr val="92D05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Receitas</a:t>
          </a:r>
        </a:p>
      </xdr:txBody>
    </xdr:sp>
    <xdr:clientData/>
  </xdr:twoCellAnchor>
  <xdr:twoCellAnchor editAs="oneCell">
    <xdr:from>
      <xdr:col>0</xdr:col>
      <xdr:colOff>2053166</xdr:colOff>
      <xdr:row>0</xdr:row>
      <xdr:rowOff>127000</xdr:rowOff>
    </xdr:from>
    <xdr:to>
      <xdr:col>0</xdr:col>
      <xdr:colOff>3038947</xdr:colOff>
      <xdr:row>4</xdr:row>
      <xdr:rowOff>121945</xdr:rowOff>
    </xdr:to>
    <xdr:pic>
      <xdr:nvPicPr>
        <xdr:cNvPr id="10" name="Imagem 9" descr="LogoNovo.png">
          <a:hlinkClick xmlns:r="http://schemas.openxmlformats.org/officeDocument/2006/relationships" r:id="rId8" tooltip="Visite nosso site e veja outras dicas e nossos treinamentos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53166" y="127000"/>
          <a:ext cx="985781" cy="94744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28575</xdr:rowOff>
    </xdr:from>
    <xdr:to>
      <xdr:col>0</xdr:col>
      <xdr:colOff>609600</xdr:colOff>
      <xdr:row>4</xdr:row>
      <xdr:rowOff>19050</xdr:rowOff>
    </xdr:to>
    <xdr:pic>
      <xdr:nvPicPr>
        <xdr:cNvPr id="2" name="Picture 5" descr="logo-glob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00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228600</xdr:colOff>
      <xdr:row>1</xdr:row>
      <xdr:rowOff>104775</xdr:rowOff>
    </xdr:from>
    <xdr:to>
      <xdr:col>8</xdr:col>
      <xdr:colOff>447675</xdr:colOff>
      <xdr:row>3</xdr:row>
      <xdr:rowOff>133350</xdr:rowOff>
    </xdr:to>
    <xdr:sp macro="" textlink="">
      <xdr:nvSpPr>
        <xdr:cNvPr id="11" name="Retângulo de cantos arredondados 10">
          <a:hlinkClick xmlns:r="http://schemas.openxmlformats.org/officeDocument/2006/relationships" r:id="rId2" tooltip="Clique para voltar ao Menu Principal"/>
        </xdr:cNvPr>
        <xdr:cNvSpPr/>
      </xdr:nvSpPr>
      <xdr:spPr>
        <a:xfrm>
          <a:off x="7267575" y="276225"/>
          <a:ext cx="828675" cy="552450"/>
        </a:xfrm>
        <a:prstGeom prst="roundRect">
          <a:avLst/>
        </a:prstGeom>
        <a:gradFill flip="none" rotWithShape="1">
          <a:gsLst>
            <a:gs pos="0">
              <a:srgbClr val="FFC000">
                <a:shade val="30000"/>
                <a:satMod val="115000"/>
              </a:srgbClr>
            </a:gs>
            <a:gs pos="50000">
              <a:srgbClr val="FFC000">
                <a:shade val="67500"/>
                <a:satMod val="115000"/>
              </a:srgbClr>
            </a:gs>
            <a:gs pos="100000">
              <a:srgbClr val="FFC00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Principal</a:t>
          </a:r>
        </a:p>
      </xdr:txBody>
    </xdr:sp>
    <xdr:clientData/>
  </xdr:twoCellAnchor>
  <xdr:twoCellAnchor>
    <xdr:from>
      <xdr:col>10</xdr:col>
      <xdr:colOff>295275</xdr:colOff>
      <xdr:row>1</xdr:row>
      <xdr:rowOff>114300</xdr:rowOff>
    </xdr:from>
    <xdr:to>
      <xdr:col>11</xdr:col>
      <xdr:colOff>514350</xdr:colOff>
      <xdr:row>3</xdr:row>
      <xdr:rowOff>142875</xdr:rowOff>
    </xdr:to>
    <xdr:sp macro="" textlink="">
      <xdr:nvSpPr>
        <xdr:cNvPr id="12" name="Retângulo de cantos arredondados 11">
          <a:hlinkClick xmlns:r="http://schemas.openxmlformats.org/officeDocument/2006/relationships" r:id="rId3" tooltip="Clique para voltar ao Menu de Despesas"/>
        </xdr:cNvPr>
        <xdr:cNvSpPr/>
      </xdr:nvSpPr>
      <xdr:spPr>
        <a:xfrm>
          <a:off x="9163050" y="285750"/>
          <a:ext cx="828675" cy="5524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Despesas</a:t>
          </a:r>
        </a:p>
      </xdr:txBody>
    </xdr:sp>
    <xdr:clientData/>
  </xdr:twoCellAnchor>
  <xdr:twoCellAnchor>
    <xdr:from>
      <xdr:col>8</xdr:col>
      <xdr:colOff>561975</xdr:colOff>
      <xdr:row>1</xdr:row>
      <xdr:rowOff>114300</xdr:rowOff>
    </xdr:from>
    <xdr:to>
      <xdr:col>10</xdr:col>
      <xdr:colOff>171450</xdr:colOff>
      <xdr:row>3</xdr:row>
      <xdr:rowOff>142875</xdr:rowOff>
    </xdr:to>
    <xdr:sp macro="" textlink="">
      <xdr:nvSpPr>
        <xdr:cNvPr id="13" name="Retângulo de cantos arredondados 12">
          <a:hlinkClick xmlns:r="http://schemas.openxmlformats.org/officeDocument/2006/relationships" r:id="rId4" tooltip="Clique para incluir suas Receitas"/>
        </xdr:cNvPr>
        <xdr:cNvSpPr/>
      </xdr:nvSpPr>
      <xdr:spPr>
        <a:xfrm>
          <a:off x="8210550" y="285750"/>
          <a:ext cx="828675" cy="552450"/>
        </a:xfrm>
        <a:prstGeom prst="roundRect">
          <a:avLst/>
        </a:prstGeom>
        <a:gradFill flip="none" rotWithShape="1">
          <a:gsLst>
            <a:gs pos="0">
              <a:srgbClr val="92D050">
                <a:shade val="30000"/>
                <a:satMod val="115000"/>
              </a:srgbClr>
            </a:gs>
            <a:gs pos="50000">
              <a:srgbClr val="92D050">
                <a:shade val="67500"/>
                <a:satMod val="115000"/>
              </a:srgbClr>
            </a:gs>
            <a:gs pos="100000">
              <a:srgbClr val="92D05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Receitas</a:t>
          </a:r>
        </a:p>
      </xdr:txBody>
    </xdr:sp>
    <xdr:clientData/>
  </xdr:twoCellAnchor>
  <xdr:twoCellAnchor>
    <xdr:from>
      <xdr:col>0</xdr:col>
      <xdr:colOff>38099</xdr:colOff>
      <xdr:row>21</xdr:row>
      <xdr:rowOff>76200</xdr:rowOff>
    </xdr:from>
    <xdr:to>
      <xdr:col>13</xdr:col>
      <xdr:colOff>647699</xdr:colOff>
      <xdr:row>38</xdr:row>
      <xdr:rowOff>66675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2053166</xdr:colOff>
      <xdr:row>0</xdr:row>
      <xdr:rowOff>95250</xdr:rowOff>
    </xdr:from>
    <xdr:to>
      <xdr:col>0</xdr:col>
      <xdr:colOff>3038947</xdr:colOff>
      <xdr:row>4</xdr:row>
      <xdr:rowOff>90195</xdr:rowOff>
    </xdr:to>
    <xdr:pic>
      <xdr:nvPicPr>
        <xdr:cNvPr id="9" name="Imagem 8" descr="LogoNovo.png">
          <a:hlinkClick xmlns:r="http://schemas.openxmlformats.org/officeDocument/2006/relationships" r:id="rId6" tooltip="Visite nosso site e veja outras dicas e nossos treinamentos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053166" y="95250"/>
          <a:ext cx="985781" cy="94744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123825</xdr:rowOff>
    </xdr:from>
    <xdr:to>
      <xdr:col>2</xdr:col>
      <xdr:colOff>228600</xdr:colOff>
      <xdr:row>3</xdr:row>
      <xdr:rowOff>85725</xdr:rowOff>
    </xdr:to>
    <xdr:grpSp>
      <xdr:nvGrpSpPr>
        <xdr:cNvPr id="7295" name="Grupo 1"/>
        <xdr:cNvGrpSpPr>
          <a:grpSpLocks/>
        </xdr:cNvGrpSpPr>
      </xdr:nvGrpSpPr>
      <xdr:grpSpPr bwMode="auto">
        <a:xfrm>
          <a:off x="1247775" y="447675"/>
          <a:ext cx="200025" cy="123825"/>
          <a:chOff x="2059998" y="1075459"/>
          <a:chExt cx="253646" cy="158012"/>
        </a:xfrm>
      </xdr:grpSpPr>
      <xdr:sp macro="" textlink="">
        <xdr:nvSpPr>
          <xdr:cNvPr id="3" name="Elipse 2"/>
          <xdr:cNvSpPr/>
        </xdr:nvSpPr>
        <xdr:spPr>
          <a:xfrm>
            <a:off x="2059998" y="1075459"/>
            <a:ext cx="144941" cy="145857"/>
          </a:xfrm>
          <a:prstGeom prst="ellipse">
            <a:avLst/>
          </a:prstGeom>
          <a:solidFill>
            <a:schemeClr val="bg1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pt-BR"/>
          </a:p>
        </xdr:txBody>
      </xdr:sp>
      <xdr:sp macro="" textlink="">
        <xdr:nvSpPr>
          <xdr:cNvPr id="4" name="Retângulo de cantos arredondados 3"/>
          <xdr:cNvSpPr/>
        </xdr:nvSpPr>
        <xdr:spPr>
          <a:xfrm rot="1800000">
            <a:off x="2180782" y="1184852"/>
            <a:ext cx="132862" cy="48619"/>
          </a:xfrm>
          <a:prstGeom prst="round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pt-BR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</xdr:row>
      <xdr:rowOff>114300</xdr:rowOff>
    </xdr:from>
    <xdr:to>
      <xdr:col>8</xdr:col>
      <xdr:colOff>9525</xdr:colOff>
      <xdr:row>10</xdr:row>
      <xdr:rowOff>57150</xdr:rowOff>
    </xdr:to>
    <xdr:sp macro="" textlink="">
      <xdr:nvSpPr>
        <xdr:cNvPr id="5" name="Retângulo de cantos arredondados 4">
          <a:hlinkClick xmlns:r="http://schemas.openxmlformats.org/officeDocument/2006/relationships" r:id="rId1" tooltip="Clique para incluir despesas de Moradia e Alimentação"/>
        </xdr:cNvPr>
        <xdr:cNvSpPr/>
      </xdr:nvSpPr>
      <xdr:spPr>
        <a:xfrm>
          <a:off x="1228725" y="1419225"/>
          <a:ext cx="3657600" cy="5905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r>
            <a:rPr lang="pt-BR" sz="1800"/>
            <a:t>Moradia e Alimentação</a:t>
          </a:r>
        </a:p>
      </xdr:txBody>
    </xdr:sp>
    <xdr:clientData/>
  </xdr:twoCellAnchor>
  <xdr:twoCellAnchor>
    <xdr:from>
      <xdr:col>2</xdr:col>
      <xdr:colOff>9525</xdr:colOff>
      <xdr:row>11</xdr:row>
      <xdr:rowOff>127000</xdr:rowOff>
    </xdr:from>
    <xdr:to>
      <xdr:col>8</xdr:col>
      <xdr:colOff>9525</xdr:colOff>
      <xdr:row>15</xdr:row>
      <xdr:rowOff>69850</xdr:rowOff>
    </xdr:to>
    <xdr:sp macro="" textlink="">
      <xdr:nvSpPr>
        <xdr:cNvPr id="8" name="Retângulo de cantos arredondados 7">
          <a:hlinkClick xmlns:r="http://schemas.openxmlformats.org/officeDocument/2006/relationships" r:id="rId2" tooltip="Clique para incluir as despesas referentes à Educação"/>
        </xdr:cNvPr>
        <xdr:cNvSpPr/>
      </xdr:nvSpPr>
      <xdr:spPr>
        <a:xfrm>
          <a:off x="1228725" y="2241550"/>
          <a:ext cx="3657600" cy="5905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r>
            <a:rPr lang="pt-BR" sz="1800"/>
            <a:t>Educação</a:t>
          </a:r>
        </a:p>
      </xdr:txBody>
    </xdr:sp>
    <xdr:clientData/>
  </xdr:twoCellAnchor>
  <xdr:twoCellAnchor>
    <xdr:from>
      <xdr:col>2</xdr:col>
      <xdr:colOff>9525</xdr:colOff>
      <xdr:row>16</xdr:row>
      <xdr:rowOff>139700</xdr:rowOff>
    </xdr:from>
    <xdr:to>
      <xdr:col>8</xdr:col>
      <xdr:colOff>9525</xdr:colOff>
      <xdr:row>20</xdr:row>
      <xdr:rowOff>82550</xdr:rowOff>
    </xdr:to>
    <xdr:sp macro="" textlink="">
      <xdr:nvSpPr>
        <xdr:cNvPr id="10" name="Retângulo de cantos arredondados 9">
          <a:hlinkClick xmlns:r="http://schemas.openxmlformats.org/officeDocument/2006/relationships" r:id="rId3" tooltip="Clique para incluir as despesas referentes à Lazer e Despesas Pessoais"/>
        </xdr:cNvPr>
        <xdr:cNvSpPr/>
      </xdr:nvSpPr>
      <xdr:spPr>
        <a:xfrm>
          <a:off x="1228725" y="3063875"/>
          <a:ext cx="3657600" cy="5905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r>
            <a:rPr lang="pt-BR" sz="1800"/>
            <a:t>Lazer e Despesas</a:t>
          </a:r>
          <a:r>
            <a:rPr lang="pt-BR" sz="1800" baseline="0"/>
            <a:t> Pessoais</a:t>
          </a:r>
          <a:endParaRPr lang="pt-BR" sz="1800"/>
        </a:p>
      </xdr:txBody>
    </xdr:sp>
    <xdr:clientData/>
  </xdr:twoCellAnchor>
  <xdr:twoCellAnchor>
    <xdr:from>
      <xdr:col>2</xdr:col>
      <xdr:colOff>9525</xdr:colOff>
      <xdr:row>21</xdr:row>
      <xdr:rowOff>152400</xdr:rowOff>
    </xdr:from>
    <xdr:to>
      <xdr:col>8</xdr:col>
      <xdr:colOff>9525</xdr:colOff>
      <xdr:row>25</xdr:row>
      <xdr:rowOff>95250</xdr:rowOff>
    </xdr:to>
    <xdr:sp macro="" textlink="">
      <xdr:nvSpPr>
        <xdr:cNvPr id="12" name="Retângulo de cantos arredondados 11">
          <a:hlinkClick xmlns:r="http://schemas.openxmlformats.org/officeDocument/2006/relationships" r:id="rId4" tooltip="Clique para incluir as despesas Gerais como: Internet, TV a Cabo, Estacionamento, Gasolina, etc."/>
        </xdr:cNvPr>
        <xdr:cNvSpPr/>
      </xdr:nvSpPr>
      <xdr:spPr>
        <a:xfrm>
          <a:off x="1228725" y="3886200"/>
          <a:ext cx="3657600" cy="5905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r>
            <a:rPr lang="pt-BR" sz="1800"/>
            <a:t>Despesas Gerais</a:t>
          </a:r>
        </a:p>
      </xdr:txBody>
    </xdr:sp>
    <xdr:clientData/>
  </xdr:twoCellAnchor>
  <xdr:twoCellAnchor>
    <xdr:from>
      <xdr:col>8</xdr:col>
      <xdr:colOff>419100</xdr:colOff>
      <xdr:row>6</xdr:row>
      <xdr:rowOff>114300</xdr:rowOff>
    </xdr:from>
    <xdr:to>
      <xdr:col>14</xdr:col>
      <xdr:colOff>419100</xdr:colOff>
      <xdr:row>10</xdr:row>
      <xdr:rowOff>57150</xdr:rowOff>
    </xdr:to>
    <xdr:sp macro="" textlink="">
      <xdr:nvSpPr>
        <xdr:cNvPr id="14" name="Retângulo de cantos arredondados 13">
          <a:hlinkClick xmlns:r="http://schemas.openxmlformats.org/officeDocument/2006/relationships" r:id="rId5" tooltip="Clique para incluir as despesas referentes à Impostos e Taxas"/>
        </xdr:cNvPr>
        <xdr:cNvSpPr/>
      </xdr:nvSpPr>
      <xdr:spPr>
        <a:xfrm>
          <a:off x="5295900" y="1419225"/>
          <a:ext cx="3657600" cy="5905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r>
            <a:rPr lang="pt-BR" sz="1800"/>
            <a:t>Impostos e Taxas</a:t>
          </a:r>
        </a:p>
      </xdr:txBody>
    </xdr:sp>
    <xdr:clientData/>
  </xdr:twoCellAnchor>
  <xdr:twoCellAnchor>
    <xdr:from>
      <xdr:col>8</xdr:col>
      <xdr:colOff>419100</xdr:colOff>
      <xdr:row>11</xdr:row>
      <xdr:rowOff>127000</xdr:rowOff>
    </xdr:from>
    <xdr:to>
      <xdr:col>14</xdr:col>
      <xdr:colOff>419100</xdr:colOff>
      <xdr:row>15</xdr:row>
      <xdr:rowOff>69850</xdr:rowOff>
    </xdr:to>
    <xdr:sp macro="" textlink="">
      <xdr:nvSpPr>
        <xdr:cNvPr id="16" name="Retângulo de cantos arredondados 15">
          <a:hlinkClick xmlns:r="http://schemas.openxmlformats.org/officeDocument/2006/relationships" r:id="rId6" tooltip="Clique para incluir as despesas referentes à Prestações à Pagar, como parcela do carro, financiamentos, etc."/>
        </xdr:cNvPr>
        <xdr:cNvSpPr/>
      </xdr:nvSpPr>
      <xdr:spPr>
        <a:xfrm>
          <a:off x="5295900" y="2241550"/>
          <a:ext cx="3657600" cy="5905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r>
            <a:rPr lang="pt-BR" sz="1800"/>
            <a:t>Prestações à pagar</a:t>
          </a:r>
        </a:p>
      </xdr:txBody>
    </xdr:sp>
    <xdr:clientData/>
  </xdr:twoCellAnchor>
  <xdr:twoCellAnchor>
    <xdr:from>
      <xdr:col>8</xdr:col>
      <xdr:colOff>419100</xdr:colOff>
      <xdr:row>16</xdr:row>
      <xdr:rowOff>139700</xdr:rowOff>
    </xdr:from>
    <xdr:to>
      <xdr:col>14</xdr:col>
      <xdr:colOff>419100</xdr:colOff>
      <xdr:row>20</xdr:row>
      <xdr:rowOff>82550</xdr:rowOff>
    </xdr:to>
    <xdr:sp macro="" textlink="">
      <xdr:nvSpPr>
        <xdr:cNvPr id="18" name="Retângulo de cantos arredondados 17">
          <a:hlinkClick xmlns:r="http://schemas.openxmlformats.org/officeDocument/2006/relationships" r:id="rId7" tooltip="Clique para incluir as despesas referentes à dívidas diversas como: cartão de crédito, cheque especial, empréstimos, etc."/>
        </xdr:cNvPr>
        <xdr:cNvSpPr/>
      </xdr:nvSpPr>
      <xdr:spPr>
        <a:xfrm>
          <a:off x="5295900" y="3063875"/>
          <a:ext cx="3657600" cy="5905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r>
            <a:rPr lang="pt-BR" sz="1800"/>
            <a:t>Dívidas</a:t>
          </a:r>
        </a:p>
      </xdr:txBody>
    </xdr:sp>
    <xdr:clientData/>
  </xdr:twoCellAnchor>
  <xdr:twoCellAnchor editAs="oneCell">
    <xdr:from>
      <xdr:col>2</xdr:col>
      <xdr:colOff>85725</xdr:colOff>
      <xdr:row>6</xdr:row>
      <xdr:rowOff>95250</xdr:rowOff>
    </xdr:from>
    <xdr:to>
      <xdr:col>3</xdr:col>
      <xdr:colOff>104775</xdr:colOff>
      <xdr:row>10</xdr:row>
      <xdr:rowOff>76200</xdr:rowOff>
    </xdr:to>
    <xdr:pic>
      <xdr:nvPicPr>
        <xdr:cNvPr id="30" name="Imagem 29" descr="Home_256x256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04925" y="1400175"/>
          <a:ext cx="628650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17</xdr:row>
      <xdr:rowOff>0</xdr:rowOff>
    </xdr:from>
    <xdr:to>
      <xdr:col>3</xdr:col>
      <xdr:colOff>114300</xdr:colOff>
      <xdr:row>20</xdr:row>
      <xdr:rowOff>66675</xdr:rowOff>
    </xdr:to>
    <xdr:pic>
      <xdr:nvPicPr>
        <xdr:cNvPr id="32" name="Imagem 31" descr="Travel-management-256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390650" y="3086100"/>
          <a:ext cx="552450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123824</xdr:colOff>
      <xdr:row>11</xdr:row>
      <xdr:rowOff>95249</xdr:rowOff>
    </xdr:from>
    <xdr:to>
      <xdr:col>3</xdr:col>
      <xdr:colOff>200025</xdr:colOff>
      <xdr:row>15</xdr:row>
      <xdr:rowOff>133350</xdr:rowOff>
    </xdr:to>
    <xdr:pic>
      <xdr:nvPicPr>
        <xdr:cNvPr id="33" name="Imagem 32" descr="Categories-applications-education-school-icon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43024" y="2209799"/>
          <a:ext cx="685801" cy="685801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21</xdr:row>
      <xdr:rowOff>133349</xdr:rowOff>
    </xdr:from>
    <xdr:to>
      <xdr:col>3</xdr:col>
      <xdr:colOff>114300</xdr:colOff>
      <xdr:row>25</xdr:row>
      <xdr:rowOff>142874</xdr:rowOff>
    </xdr:to>
    <xdr:pic>
      <xdr:nvPicPr>
        <xdr:cNvPr id="34" name="Imagem 33" descr="cash-register-icon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85875" y="3867149"/>
          <a:ext cx="657225" cy="65722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476251</xdr:colOff>
      <xdr:row>6</xdr:row>
      <xdr:rowOff>142874</xdr:rowOff>
    </xdr:from>
    <xdr:to>
      <xdr:col>9</xdr:col>
      <xdr:colOff>438151</xdr:colOff>
      <xdr:row>10</xdr:row>
      <xdr:rowOff>66674</xdr:rowOff>
    </xdr:to>
    <xdr:pic>
      <xdr:nvPicPr>
        <xdr:cNvPr id="35" name="Imagem 34" descr="20110831042001489_easyicon_cn_96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353051" y="1447799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11</xdr:row>
      <xdr:rowOff>28575</xdr:rowOff>
    </xdr:from>
    <xdr:to>
      <xdr:col>10</xdr:col>
      <xdr:colOff>104775</xdr:colOff>
      <xdr:row>16</xdr:row>
      <xdr:rowOff>66675</xdr:rowOff>
    </xdr:to>
    <xdr:pic>
      <xdr:nvPicPr>
        <xdr:cNvPr id="36" name="Imagem 35" descr="bmw-mini-icon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353050" y="2143125"/>
          <a:ext cx="847725" cy="847725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16</xdr:row>
      <xdr:rowOff>104775</xdr:rowOff>
    </xdr:from>
    <xdr:to>
      <xdr:col>10</xdr:col>
      <xdr:colOff>38099</xdr:colOff>
      <xdr:row>20</xdr:row>
      <xdr:rowOff>142874</xdr:rowOff>
    </xdr:to>
    <xdr:pic>
      <xdr:nvPicPr>
        <xdr:cNvPr id="37" name="Imagem 36" descr="credit-card-icon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448300" y="3028950"/>
          <a:ext cx="685799" cy="685799"/>
        </a:xfrm>
        <a:prstGeom prst="rect">
          <a:avLst/>
        </a:prstGeom>
      </xdr:spPr>
    </xdr:pic>
    <xdr:clientData/>
  </xdr:twoCellAnchor>
  <xdr:twoCellAnchor>
    <xdr:from>
      <xdr:col>12</xdr:col>
      <xdr:colOff>219075</xdr:colOff>
      <xdr:row>2</xdr:row>
      <xdr:rowOff>9525</xdr:rowOff>
    </xdr:from>
    <xdr:to>
      <xdr:col>13</xdr:col>
      <xdr:colOff>438150</xdr:colOff>
      <xdr:row>3</xdr:row>
      <xdr:rowOff>200025</xdr:rowOff>
    </xdr:to>
    <xdr:sp macro="" textlink="">
      <xdr:nvSpPr>
        <xdr:cNvPr id="38" name="Retângulo de cantos arredondados 37">
          <a:hlinkClick xmlns:r="http://schemas.openxmlformats.org/officeDocument/2006/relationships" r:id="rId15" tooltip="Clique para voltar ao Menu Principal"/>
        </xdr:cNvPr>
        <xdr:cNvSpPr/>
      </xdr:nvSpPr>
      <xdr:spPr>
        <a:xfrm>
          <a:off x="7534275" y="342900"/>
          <a:ext cx="828675" cy="552450"/>
        </a:xfrm>
        <a:prstGeom prst="roundRect">
          <a:avLst/>
        </a:prstGeom>
        <a:gradFill flip="none" rotWithShape="1">
          <a:gsLst>
            <a:gs pos="0">
              <a:srgbClr val="FFC000">
                <a:shade val="30000"/>
                <a:satMod val="115000"/>
              </a:srgbClr>
            </a:gs>
            <a:gs pos="50000">
              <a:srgbClr val="FFC000">
                <a:shade val="67500"/>
                <a:satMod val="115000"/>
              </a:srgbClr>
            </a:gs>
            <a:gs pos="100000">
              <a:srgbClr val="FFC00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Principal</a:t>
          </a:r>
        </a:p>
      </xdr:txBody>
    </xdr:sp>
    <xdr:clientData/>
  </xdr:twoCellAnchor>
  <xdr:twoCellAnchor>
    <xdr:from>
      <xdr:col>14</xdr:col>
      <xdr:colOff>19050</xdr:colOff>
      <xdr:row>2</xdr:row>
      <xdr:rowOff>19050</xdr:rowOff>
    </xdr:from>
    <xdr:to>
      <xdr:col>15</xdr:col>
      <xdr:colOff>238125</xdr:colOff>
      <xdr:row>3</xdr:row>
      <xdr:rowOff>209550</xdr:rowOff>
    </xdr:to>
    <xdr:sp macro="" textlink="">
      <xdr:nvSpPr>
        <xdr:cNvPr id="39" name="Retângulo de cantos arredondados 38">
          <a:hlinkClick xmlns:r="http://schemas.openxmlformats.org/officeDocument/2006/relationships" r:id="rId16" tooltip="Clique para incluir suas Receitas"/>
        </xdr:cNvPr>
        <xdr:cNvSpPr/>
      </xdr:nvSpPr>
      <xdr:spPr>
        <a:xfrm>
          <a:off x="8553450" y="352425"/>
          <a:ext cx="828675" cy="552450"/>
        </a:xfrm>
        <a:prstGeom prst="roundRect">
          <a:avLst/>
        </a:prstGeom>
        <a:gradFill flip="none" rotWithShape="1">
          <a:gsLst>
            <a:gs pos="0">
              <a:srgbClr val="92D050">
                <a:shade val="30000"/>
                <a:satMod val="115000"/>
              </a:srgbClr>
            </a:gs>
            <a:gs pos="50000">
              <a:srgbClr val="92D050">
                <a:shade val="67500"/>
                <a:satMod val="115000"/>
              </a:srgbClr>
            </a:gs>
            <a:gs pos="100000">
              <a:srgbClr val="92D05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Receitas</a:t>
          </a:r>
        </a:p>
      </xdr:txBody>
    </xdr:sp>
    <xdr:clientData/>
  </xdr:twoCellAnchor>
  <xdr:twoCellAnchor editAs="oneCell">
    <xdr:from>
      <xdr:col>2</xdr:col>
      <xdr:colOff>38100</xdr:colOff>
      <xdr:row>0</xdr:row>
      <xdr:rowOff>133350</xdr:rowOff>
    </xdr:from>
    <xdr:to>
      <xdr:col>3</xdr:col>
      <xdr:colOff>414281</xdr:colOff>
      <xdr:row>4</xdr:row>
      <xdr:rowOff>118770</xdr:rowOff>
    </xdr:to>
    <xdr:pic>
      <xdr:nvPicPr>
        <xdr:cNvPr id="19" name="Imagem 18" descr="LogoNovo.png">
          <a:hlinkClick xmlns:r="http://schemas.openxmlformats.org/officeDocument/2006/relationships" r:id="rId17" tooltip="Visite nosso site e veja outras dicas e nossos treinamentos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257300" y="133350"/>
          <a:ext cx="985781" cy="947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28575</xdr:rowOff>
    </xdr:from>
    <xdr:to>
      <xdr:col>13</xdr:col>
      <xdr:colOff>552450</xdr:colOff>
      <xdr:row>25</xdr:row>
      <xdr:rowOff>28575</xdr:rowOff>
    </xdr:to>
    <xdr:graphicFrame macro="">
      <xdr:nvGraphicFramePr>
        <xdr:cNvPr id="115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1</xdr:row>
      <xdr:rowOff>114300</xdr:rowOff>
    </xdr:from>
    <xdr:to>
      <xdr:col>9</xdr:col>
      <xdr:colOff>57150</xdr:colOff>
      <xdr:row>3</xdr:row>
      <xdr:rowOff>142875</xdr:rowOff>
    </xdr:to>
    <xdr:sp macro="" textlink="">
      <xdr:nvSpPr>
        <xdr:cNvPr id="5" name="Retângulo de cantos arredondados 4">
          <a:hlinkClick xmlns:r="http://schemas.openxmlformats.org/officeDocument/2006/relationships" r:id="rId2" tooltip="Clique para voltar ao Menu Principal"/>
        </xdr:cNvPr>
        <xdr:cNvSpPr/>
      </xdr:nvSpPr>
      <xdr:spPr>
        <a:xfrm>
          <a:off x="7562850" y="285750"/>
          <a:ext cx="828675" cy="552450"/>
        </a:xfrm>
        <a:prstGeom prst="roundRect">
          <a:avLst/>
        </a:prstGeom>
        <a:gradFill flip="none" rotWithShape="1">
          <a:gsLst>
            <a:gs pos="0">
              <a:srgbClr val="FFC000">
                <a:shade val="30000"/>
                <a:satMod val="115000"/>
              </a:srgbClr>
            </a:gs>
            <a:gs pos="50000">
              <a:srgbClr val="FFC000">
                <a:shade val="67500"/>
                <a:satMod val="115000"/>
              </a:srgbClr>
            </a:gs>
            <a:gs pos="100000">
              <a:srgbClr val="FFC00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Principal</a:t>
          </a:r>
        </a:p>
      </xdr:txBody>
    </xdr:sp>
    <xdr:clientData/>
  </xdr:twoCellAnchor>
  <xdr:twoCellAnchor>
    <xdr:from>
      <xdr:col>9</xdr:col>
      <xdr:colOff>276225</xdr:colOff>
      <xdr:row>1</xdr:row>
      <xdr:rowOff>123825</xdr:rowOff>
    </xdr:from>
    <xdr:to>
      <xdr:col>10</xdr:col>
      <xdr:colOff>485775</xdr:colOff>
      <xdr:row>3</xdr:row>
      <xdr:rowOff>152400</xdr:rowOff>
    </xdr:to>
    <xdr:sp macro="" textlink="">
      <xdr:nvSpPr>
        <xdr:cNvPr id="6" name="Retângulo de cantos arredondados 5">
          <a:hlinkClick xmlns:r="http://schemas.openxmlformats.org/officeDocument/2006/relationships" r:id="rId3" tooltip="Clique para ir ao Menu de Despesas"/>
        </xdr:cNvPr>
        <xdr:cNvSpPr/>
      </xdr:nvSpPr>
      <xdr:spPr>
        <a:xfrm>
          <a:off x="8610600" y="295275"/>
          <a:ext cx="828675" cy="5524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Despesas</a:t>
          </a:r>
        </a:p>
      </xdr:txBody>
    </xdr:sp>
    <xdr:clientData/>
  </xdr:twoCellAnchor>
  <xdr:twoCellAnchor editAs="oneCell">
    <xdr:from>
      <xdr:col>0</xdr:col>
      <xdr:colOff>2143125</xdr:colOff>
      <xdr:row>0</xdr:row>
      <xdr:rowOff>104775</xdr:rowOff>
    </xdr:from>
    <xdr:to>
      <xdr:col>0</xdr:col>
      <xdr:colOff>3128906</xdr:colOff>
      <xdr:row>4</xdr:row>
      <xdr:rowOff>90195</xdr:rowOff>
    </xdr:to>
    <xdr:pic>
      <xdr:nvPicPr>
        <xdr:cNvPr id="7" name="Imagem 6" descr="LogoNovo.png">
          <a:hlinkClick xmlns:r="http://schemas.openxmlformats.org/officeDocument/2006/relationships" r:id="rId4" tooltip="Visite nosso site e veja outras dicas e nossos treinamentos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143125" y="104775"/>
          <a:ext cx="985781" cy="9474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28575</xdr:rowOff>
    </xdr:from>
    <xdr:to>
      <xdr:col>0</xdr:col>
      <xdr:colOff>609600</xdr:colOff>
      <xdr:row>4</xdr:row>
      <xdr:rowOff>19050</xdr:rowOff>
    </xdr:to>
    <xdr:pic>
      <xdr:nvPicPr>
        <xdr:cNvPr id="20658" name="Picture 5" descr="logo-glob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00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22</xdr:row>
      <xdr:rowOff>85725</xdr:rowOff>
    </xdr:from>
    <xdr:to>
      <xdr:col>14</xdr:col>
      <xdr:colOff>371475</xdr:colOff>
      <xdr:row>39</xdr:row>
      <xdr:rowOff>76200</xdr:rowOff>
    </xdr:to>
    <xdr:graphicFrame macro="">
      <xdr:nvGraphicFramePr>
        <xdr:cNvPr id="2066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47625</xdr:colOff>
      <xdr:row>17</xdr:row>
      <xdr:rowOff>161925</xdr:rowOff>
    </xdr:from>
    <xdr:to>
      <xdr:col>15</xdr:col>
      <xdr:colOff>495300</xdr:colOff>
      <xdr:row>21</xdr:row>
      <xdr:rowOff>219075</xdr:rowOff>
    </xdr:to>
    <xdr:sp macro="" textlink="">
      <xdr:nvSpPr>
        <xdr:cNvPr id="8" name="Seta para baixo 7">
          <a:hlinkClick xmlns:r="http://schemas.openxmlformats.org/officeDocument/2006/relationships" r:id="rId3" tooltip="Ver gráfico de Despesas de Moradia e Alimentação"/>
        </xdr:cNvPr>
        <xdr:cNvSpPr/>
      </xdr:nvSpPr>
      <xdr:spPr>
        <a:xfrm>
          <a:off x="11334750" y="3886200"/>
          <a:ext cx="1057275" cy="723900"/>
        </a:xfrm>
        <a:prstGeom prst="downArrow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900"/>
            <a:t>Ver</a:t>
          </a:r>
        </a:p>
        <a:p>
          <a:pPr algn="ctr"/>
          <a:r>
            <a:rPr lang="pt-BR" sz="900"/>
            <a:t>Gráfico</a:t>
          </a:r>
        </a:p>
      </xdr:txBody>
    </xdr:sp>
    <xdr:clientData/>
  </xdr:twoCellAnchor>
  <xdr:twoCellAnchor>
    <xdr:from>
      <xdr:col>14</xdr:col>
      <xdr:colOff>95249</xdr:colOff>
      <xdr:row>34</xdr:row>
      <xdr:rowOff>9524</xdr:rowOff>
    </xdr:from>
    <xdr:to>
      <xdr:col>15</xdr:col>
      <xdr:colOff>542924</xdr:colOff>
      <xdr:row>37</xdr:row>
      <xdr:rowOff>142874</xdr:rowOff>
    </xdr:to>
    <xdr:sp macro="" textlink="">
      <xdr:nvSpPr>
        <xdr:cNvPr id="9" name="Seta para cima 8">
          <a:hlinkClick xmlns:r="http://schemas.openxmlformats.org/officeDocument/2006/relationships" r:id="rId4" tooltip="Ver Tabela de Despesas de Moradia e Alimentação"/>
        </xdr:cNvPr>
        <xdr:cNvSpPr/>
      </xdr:nvSpPr>
      <xdr:spPr>
        <a:xfrm>
          <a:off x="11382374" y="6572249"/>
          <a:ext cx="1057275" cy="619125"/>
        </a:xfrm>
        <a:prstGeom prst="upArrow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00"/>
            <a:t>Ver</a:t>
          </a:r>
        </a:p>
        <a:p>
          <a:pPr algn="ctr"/>
          <a:r>
            <a:rPr lang="pt-BR" sz="1000"/>
            <a:t>Tabela</a:t>
          </a:r>
        </a:p>
      </xdr:txBody>
    </xdr:sp>
    <xdr:clientData/>
  </xdr:twoCellAnchor>
  <xdr:twoCellAnchor>
    <xdr:from>
      <xdr:col>7</xdr:col>
      <xdr:colOff>438150</xdr:colOff>
      <xdr:row>1</xdr:row>
      <xdr:rowOff>133350</xdr:rowOff>
    </xdr:from>
    <xdr:to>
      <xdr:col>9</xdr:col>
      <xdr:colOff>47625</xdr:colOff>
      <xdr:row>3</xdr:row>
      <xdr:rowOff>161925</xdr:rowOff>
    </xdr:to>
    <xdr:sp macro="" textlink="">
      <xdr:nvSpPr>
        <xdr:cNvPr id="10" name="Retângulo de cantos arredondados 9">
          <a:hlinkClick xmlns:r="http://schemas.openxmlformats.org/officeDocument/2006/relationships" r:id="rId5" tooltip="Clique para voltar ao Menu Principal"/>
        </xdr:cNvPr>
        <xdr:cNvSpPr/>
      </xdr:nvSpPr>
      <xdr:spPr>
        <a:xfrm>
          <a:off x="7458075" y="304800"/>
          <a:ext cx="828675" cy="552450"/>
        </a:xfrm>
        <a:prstGeom prst="roundRect">
          <a:avLst/>
        </a:prstGeom>
        <a:gradFill flip="none" rotWithShape="1">
          <a:gsLst>
            <a:gs pos="0">
              <a:srgbClr val="FFC000">
                <a:shade val="30000"/>
                <a:satMod val="115000"/>
              </a:srgbClr>
            </a:gs>
            <a:gs pos="50000">
              <a:srgbClr val="FFC000">
                <a:shade val="67500"/>
                <a:satMod val="115000"/>
              </a:srgbClr>
            </a:gs>
            <a:gs pos="100000">
              <a:srgbClr val="FFC00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Principal</a:t>
          </a:r>
        </a:p>
      </xdr:txBody>
    </xdr:sp>
    <xdr:clientData/>
  </xdr:twoCellAnchor>
  <xdr:twoCellAnchor>
    <xdr:from>
      <xdr:col>10</xdr:col>
      <xdr:colOff>504825</xdr:colOff>
      <xdr:row>1</xdr:row>
      <xdr:rowOff>142875</xdr:rowOff>
    </xdr:from>
    <xdr:to>
      <xdr:col>12</xdr:col>
      <xdr:colOff>114300</xdr:colOff>
      <xdr:row>3</xdr:row>
      <xdr:rowOff>171450</xdr:rowOff>
    </xdr:to>
    <xdr:sp macro="" textlink="">
      <xdr:nvSpPr>
        <xdr:cNvPr id="11" name="Retângulo de cantos arredondados 10">
          <a:hlinkClick xmlns:r="http://schemas.openxmlformats.org/officeDocument/2006/relationships" r:id="rId6" tooltip="Clique para voltar ao Menu de Despesas"/>
        </xdr:cNvPr>
        <xdr:cNvSpPr/>
      </xdr:nvSpPr>
      <xdr:spPr>
        <a:xfrm>
          <a:off x="9353550" y="314325"/>
          <a:ext cx="828675" cy="5524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Despesas</a:t>
          </a:r>
        </a:p>
      </xdr:txBody>
    </xdr:sp>
    <xdr:clientData/>
  </xdr:twoCellAnchor>
  <xdr:twoCellAnchor>
    <xdr:from>
      <xdr:col>9</xdr:col>
      <xdr:colOff>161925</xdr:colOff>
      <xdr:row>1</xdr:row>
      <xdr:rowOff>142875</xdr:rowOff>
    </xdr:from>
    <xdr:to>
      <xdr:col>10</xdr:col>
      <xdr:colOff>381000</xdr:colOff>
      <xdr:row>3</xdr:row>
      <xdr:rowOff>171450</xdr:rowOff>
    </xdr:to>
    <xdr:sp macro="" textlink="">
      <xdr:nvSpPr>
        <xdr:cNvPr id="12" name="Retângulo de cantos arredondados 11">
          <a:hlinkClick xmlns:r="http://schemas.openxmlformats.org/officeDocument/2006/relationships" r:id="rId7" tooltip="Clique para incluir suas Receitas"/>
        </xdr:cNvPr>
        <xdr:cNvSpPr/>
      </xdr:nvSpPr>
      <xdr:spPr>
        <a:xfrm>
          <a:off x="8401050" y="314325"/>
          <a:ext cx="828675" cy="552450"/>
        </a:xfrm>
        <a:prstGeom prst="roundRect">
          <a:avLst/>
        </a:prstGeom>
        <a:gradFill flip="none" rotWithShape="1">
          <a:gsLst>
            <a:gs pos="0">
              <a:srgbClr val="92D050">
                <a:shade val="30000"/>
                <a:satMod val="115000"/>
              </a:srgbClr>
            </a:gs>
            <a:gs pos="50000">
              <a:srgbClr val="92D050">
                <a:shade val="67500"/>
                <a:satMod val="115000"/>
              </a:srgbClr>
            </a:gs>
            <a:gs pos="100000">
              <a:srgbClr val="92D05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Receitas</a:t>
          </a:r>
        </a:p>
      </xdr:txBody>
    </xdr:sp>
    <xdr:clientData/>
  </xdr:twoCellAnchor>
  <xdr:twoCellAnchor editAs="oneCell">
    <xdr:from>
      <xdr:col>0</xdr:col>
      <xdr:colOff>1883833</xdr:colOff>
      <xdr:row>0</xdr:row>
      <xdr:rowOff>116416</xdr:rowOff>
    </xdr:from>
    <xdr:to>
      <xdr:col>0</xdr:col>
      <xdr:colOff>2869614</xdr:colOff>
      <xdr:row>4</xdr:row>
      <xdr:rowOff>111361</xdr:rowOff>
    </xdr:to>
    <xdr:pic>
      <xdr:nvPicPr>
        <xdr:cNvPr id="13" name="Imagem 12" descr="LogoNovo.png">
          <a:hlinkClick xmlns:r="http://schemas.openxmlformats.org/officeDocument/2006/relationships" r:id="rId8" tooltip="Visite nosso site e veja outras dicas e nossos treinamentos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883833" y="116416"/>
          <a:ext cx="985781" cy="9474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28575</xdr:rowOff>
    </xdr:from>
    <xdr:to>
      <xdr:col>0</xdr:col>
      <xdr:colOff>609600</xdr:colOff>
      <xdr:row>4</xdr:row>
      <xdr:rowOff>19050</xdr:rowOff>
    </xdr:to>
    <xdr:pic>
      <xdr:nvPicPr>
        <xdr:cNvPr id="29860" name="Picture 5" descr="logo-glob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00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15</xdr:row>
      <xdr:rowOff>85725</xdr:rowOff>
    </xdr:from>
    <xdr:to>
      <xdr:col>14</xdr:col>
      <xdr:colOff>371475</xdr:colOff>
      <xdr:row>32</xdr:row>
      <xdr:rowOff>76200</xdr:rowOff>
    </xdr:to>
    <xdr:graphicFrame macro="">
      <xdr:nvGraphicFramePr>
        <xdr:cNvPr id="2986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16</xdr:row>
      <xdr:rowOff>95250</xdr:rowOff>
    </xdr:from>
    <xdr:to>
      <xdr:col>15</xdr:col>
      <xdr:colOff>447675</xdr:colOff>
      <xdr:row>20</xdr:row>
      <xdr:rowOff>76200</xdr:rowOff>
    </xdr:to>
    <xdr:sp macro="" textlink="">
      <xdr:nvSpPr>
        <xdr:cNvPr id="6" name="Seta para baixo 5">
          <a:hlinkClick xmlns:r="http://schemas.openxmlformats.org/officeDocument/2006/relationships" r:id="rId3" tooltip="Ver Gráfico de Despesas com Educação"/>
        </xdr:cNvPr>
        <xdr:cNvSpPr/>
      </xdr:nvSpPr>
      <xdr:spPr>
        <a:xfrm>
          <a:off x="11430000" y="3343275"/>
          <a:ext cx="1057275" cy="628650"/>
        </a:xfrm>
        <a:prstGeom prst="downArrow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900"/>
            <a:t>Ver</a:t>
          </a:r>
        </a:p>
        <a:p>
          <a:pPr algn="ctr"/>
          <a:r>
            <a:rPr lang="pt-BR" sz="900"/>
            <a:t>Gráfico</a:t>
          </a:r>
        </a:p>
      </xdr:txBody>
    </xdr:sp>
    <xdr:clientData/>
  </xdr:twoCellAnchor>
  <xdr:twoCellAnchor>
    <xdr:from>
      <xdr:col>14</xdr:col>
      <xdr:colOff>95249</xdr:colOff>
      <xdr:row>27</xdr:row>
      <xdr:rowOff>9524</xdr:rowOff>
    </xdr:from>
    <xdr:to>
      <xdr:col>15</xdr:col>
      <xdr:colOff>542924</xdr:colOff>
      <xdr:row>30</xdr:row>
      <xdr:rowOff>142874</xdr:rowOff>
    </xdr:to>
    <xdr:sp macro="" textlink="">
      <xdr:nvSpPr>
        <xdr:cNvPr id="7" name="Seta para cima 6">
          <a:hlinkClick xmlns:r="http://schemas.openxmlformats.org/officeDocument/2006/relationships" r:id="rId4" tooltip="Ver Tabela de Despesas com Educação"/>
        </xdr:cNvPr>
        <xdr:cNvSpPr/>
      </xdr:nvSpPr>
      <xdr:spPr>
        <a:xfrm>
          <a:off x="11382374" y="6572249"/>
          <a:ext cx="1057275" cy="619125"/>
        </a:xfrm>
        <a:prstGeom prst="upArrow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00"/>
            <a:t>Ver</a:t>
          </a:r>
        </a:p>
        <a:p>
          <a:pPr algn="ctr"/>
          <a:r>
            <a:rPr lang="pt-BR" sz="1000"/>
            <a:t>Tabela</a:t>
          </a:r>
        </a:p>
      </xdr:txBody>
    </xdr:sp>
    <xdr:clientData/>
  </xdr:twoCellAnchor>
  <xdr:twoCellAnchor>
    <xdr:from>
      <xdr:col>7</xdr:col>
      <xdr:colOff>352425</xdr:colOff>
      <xdr:row>2</xdr:row>
      <xdr:rowOff>0</xdr:rowOff>
    </xdr:from>
    <xdr:to>
      <xdr:col>8</xdr:col>
      <xdr:colOff>571500</xdr:colOff>
      <xdr:row>3</xdr:row>
      <xdr:rowOff>190500</xdr:rowOff>
    </xdr:to>
    <xdr:sp macro="" textlink="">
      <xdr:nvSpPr>
        <xdr:cNvPr id="11" name="Retângulo de cantos arredondados 10">
          <a:hlinkClick xmlns:r="http://schemas.openxmlformats.org/officeDocument/2006/relationships" r:id="rId5" tooltip="Clique para voltar ao Menu Principal"/>
        </xdr:cNvPr>
        <xdr:cNvSpPr/>
      </xdr:nvSpPr>
      <xdr:spPr>
        <a:xfrm>
          <a:off x="7372350" y="333375"/>
          <a:ext cx="828675" cy="552450"/>
        </a:xfrm>
        <a:prstGeom prst="roundRect">
          <a:avLst/>
        </a:prstGeom>
        <a:gradFill flip="none" rotWithShape="1">
          <a:gsLst>
            <a:gs pos="0">
              <a:srgbClr val="FFC000">
                <a:shade val="30000"/>
                <a:satMod val="115000"/>
              </a:srgbClr>
            </a:gs>
            <a:gs pos="50000">
              <a:srgbClr val="FFC000">
                <a:shade val="67500"/>
                <a:satMod val="115000"/>
              </a:srgbClr>
            </a:gs>
            <a:gs pos="100000">
              <a:srgbClr val="FFC00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Principal</a:t>
          </a:r>
        </a:p>
      </xdr:txBody>
    </xdr:sp>
    <xdr:clientData/>
  </xdr:twoCellAnchor>
  <xdr:twoCellAnchor>
    <xdr:from>
      <xdr:col>10</xdr:col>
      <xdr:colOff>419100</xdr:colOff>
      <xdr:row>2</xdr:row>
      <xdr:rowOff>9525</xdr:rowOff>
    </xdr:from>
    <xdr:to>
      <xdr:col>12</xdr:col>
      <xdr:colOff>28575</xdr:colOff>
      <xdr:row>3</xdr:row>
      <xdr:rowOff>200025</xdr:rowOff>
    </xdr:to>
    <xdr:sp macro="" textlink="">
      <xdr:nvSpPr>
        <xdr:cNvPr id="12" name="Retângulo de cantos arredondados 11">
          <a:hlinkClick xmlns:r="http://schemas.openxmlformats.org/officeDocument/2006/relationships" r:id="rId6" tooltip="Clique para voltar ao Menu de Despesas"/>
        </xdr:cNvPr>
        <xdr:cNvSpPr/>
      </xdr:nvSpPr>
      <xdr:spPr>
        <a:xfrm>
          <a:off x="9267825" y="342900"/>
          <a:ext cx="828675" cy="5524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Despesas</a:t>
          </a:r>
        </a:p>
      </xdr:txBody>
    </xdr:sp>
    <xdr:clientData/>
  </xdr:twoCellAnchor>
  <xdr:twoCellAnchor>
    <xdr:from>
      <xdr:col>9</xdr:col>
      <xdr:colOff>76200</xdr:colOff>
      <xdr:row>2</xdr:row>
      <xdr:rowOff>9525</xdr:rowOff>
    </xdr:from>
    <xdr:to>
      <xdr:col>10</xdr:col>
      <xdr:colOff>295275</xdr:colOff>
      <xdr:row>3</xdr:row>
      <xdr:rowOff>200025</xdr:rowOff>
    </xdr:to>
    <xdr:sp macro="" textlink="">
      <xdr:nvSpPr>
        <xdr:cNvPr id="13" name="Retângulo de cantos arredondados 12">
          <a:hlinkClick xmlns:r="http://schemas.openxmlformats.org/officeDocument/2006/relationships" r:id="rId7" tooltip="Clique para incluir suas Receitas"/>
        </xdr:cNvPr>
        <xdr:cNvSpPr/>
      </xdr:nvSpPr>
      <xdr:spPr>
        <a:xfrm>
          <a:off x="8315325" y="342900"/>
          <a:ext cx="828675" cy="552450"/>
        </a:xfrm>
        <a:prstGeom prst="roundRect">
          <a:avLst/>
        </a:prstGeom>
        <a:gradFill flip="none" rotWithShape="1">
          <a:gsLst>
            <a:gs pos="0">
              <a:srgbClr val="92D050">
                <a:shade val="30000"/>
                <a:satMod val="115000"/>
              </a:srgbClr>
            </a:gs>
            <a:gs pos="50000">
              <a:srgbClr val="92D050">
                <a:shade val="67500"/>
                <a:satMod val="115000"/>
              </a:srgbClr>
            </a:gs>
            <a:gs pos="100000">
              <a:srgbClr val="92D05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Receitas</a:t>
          </a:r>
        </a:p>
      </xdr:txBody>
    </xdr:sp>
    <xdr:clientData/>
  </xdr:twoCellAnchor>
  <xdr:twoCellAnchor editAs="oneCell">
    <xdr:from>
      <xdr:col>0</xdr:col>
      <xdr:colOff>1926167</xdr:colOff>
      <xdr:row>1</xdr:row>
      <xdr:rowOff>0</xdr:rowOff>
    </xdr:from>
    <xdr:to>
      <xdr:col>0</xdr:col>
      <xdr:colOff>2911948</xdr:colOff>
      <xdr:row>4</xdr:row>
      <xdr:rowOff>164278</xdr:rowOff>
    </xdr:to>
    <xdr:pic>
      <xdr:nvPicPr>
        <xdr:cNvPr id="10" name="Imagem 9" descr="LogoNovo.png">
          <a:hlinkClick xmlns:r="http://schemas.openxmlformats.org/officeDocument/2006/relationships" r:id="rId8" tooltip="Visite nosso site e veja outras dicas e nossos treinamentos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26167" y="169333"/>
          <a:ext cx="985781" cy="9474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28575</xdr:rowOff>
    </xdr:from>
    <xdr:to>
      <xdr:col>0</xdr:col>
      <xdr:colOff>609600</xdr:colOff>
      <xdr:row>4</xdr:row>
      <xdr:rowOff>19050</xdr:rowOff>
    </xdr:to>
    <xdr:pic>
      <xdr:nvPicPr>
        <xdr:cNvPr id="31907" name="Picture 5" descr="logo-glob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00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15</xdr:row>
      <xdr:rowOff>85725</xdr:rowOff>
    </xdr:from>
    <xdr:to>
      <xdr:col>14</xdr:col>
      <xdr:colOff>371475</xdr:colOff>
      <xdr:row>32</xdr:row>
      <xdr:rowOff>76200</xdr:rowOff>
    </xdr:to>
    <xdr:graphicFrame macro="">
      <xdr:nvGraphicFramePr>
        <xdr:cNvPr id="319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38100</xdr:colOff>
      <xdr:row>17</xdr:row>
      <xdr:rowOff>0</xdr:rowOff>
    </xdr:from>
    <xdr:to>
      <xdr:col>15</xdr:col>
      <xdr:colOff>485775</xdr:colOff>
      <xdr:row>20</xdr:row>
      <xdr:rowOff>142875</xdr:rowOff>
    </xdr:to>
    <xdr:sp macro="" textlink="">
      <xdr:nvSpPr>
        <xdr:cNvPr id="6" name="Seta para baixo 5">
          <a:hlinkClick xmlns:r="http://schemas.openxmlformats.org/officeDocument/2006/relationships" r:id="rId3" tooltip="Ver Gráfico de Despesas com Lazer e Despesas Pessoais"/>
        </xdr:cNvPr>
        <xdr:cNvSpPr/>
      </xdr:nvSpPr>
      <xdr:spPr>
        <a:xfrm>
          <a:off x="11477625" y="3409950"/>
          <a:ext cx="1057275" cy="628650"/>
        </a:xfrm>
        <a:prstGeom prst="downArrow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900"/>
            <a:t>Ver</a:t>
          </a:r>
        </a:p>
        <a:p>
          <a:pPr algn="ctr"/>
          <a:r>
            <a:rPr lang="pt-BR" sz="900"/>
            <a:t>Gráfico</a:t>
          </a:r>
        </a:p>
      </xdr:txBody>
    </xdr:sp>
    <xdr:clientData/>
  </xdr:twoCellAnchor>
  <xdr:twoCellAnchor>
    <xdr:from>
      <xdr:col>14</xdr:col>
      <xdr:colOff>95249</xdr:colOff>
      <xdr:row>27</xdr:row>
      <xdr:rowOff>9524</xdr:rowOff>
    </xdr:from>
    <xdr:to>
      <xdr:col>15</xdr:col>
      <xdr:colOff>542924</xdr:colOff>
      <xdr:row>30</xdr:row>
      <xdr:rowOff>142874</xdr:rowOff>
    </xdr:to>
    <xdr:sp macro="" textlink="">
      <xdr:nvSpPr>
        <xdr:cNvPr id="7" name="Seta para cima 6">
          <a:hlinkClick xmlns:r="http://schemas.openxmlformats.org/officeDocument/2006/relationships" r:id="rId4" tooltip="Ver Gráfico de Despesas com Lazer e Despesas Pessoais"/>
        </xdr:cNvPr>
        <xdr:cNvSpPr/>
      </xdr:nvSpPr>
      <xdr:spPr>
        <a:xfrm>
          <a:off x="11382374" y="5038724"/>
          <a:ext cx="1057275" cy="619125"/>
        </a:xfrm>
        <a:prstGeom prst="upArrow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00"/>
            <a:t>Ver</a:t>
          </a:r>
        </a:p>
        <a:p>
          <a:pPr algn="ctr"/>
          <a:r>
            <a:rPr lang="pt-BR" sz="1000"/>
            <a:t>Tabela</a:t>
          </a:r>
        </a:p>
      </xdr:txBody>
    </xdr:sp>
    <xdr:clientData/>
  </xdr:twoCellAnchor>
  <xdr:twoCellAnchor>
    <xdr:from>
      <xdr:col>7</xdr:col>
      <xdr:colOff>409575</xdr:colOff>
      <xdr:row>1</xdr:row>
      <xdr:rowOff>95250</xdr:rowOff>
    </xdr:from>
    <xdr:to>
      <xdr:col>9</xdr:col>
      <xdr:colOff>19050</xdr:colOff>
      <xdr:row>3</xdr:row>
      <xdr:rowOff>123825</xdr:rowOff>
    </xdr:to>
    <xdr:sp macro="" textlink="">
      <xdr:nvSpPr>
        <xdr:cNvPr id="11" name="Retângulo de cantos arredondados 10">
          <a:hlinkClick xmlns:r="http://schemas.openxmlformats.org/officeDocument/2006/relationships" r:id="rId5" tooltip="Clique para voltar ao Menu Principal"/>
        </xdr:cNvPr>
        <xdr:cNvSpPr/>
      </xdr:nvSpPr>
      <xdr:spPr>
        <a:xfrm>
          <a:off x="7429500" y="266700"/>
          <a:ext cx="828675" cy="552450"/>
        </a:xfrm>
        <a:prstGeom prst="roundRect">
          <a:avLst/>
        </a:prstGeom>
        <a:gradFill flip="none" rotWithShape="1">
          <a:gsLst>
            <a:gs pos="0">
              <a:srgbClr val="FFC000">
                <a:shade val="30000"/>
                <a:satMod val="115000"/>
              </a:srgbClr>
            </a:gs>
            <a:gs pos="50000">
              <a:srgbClr val="FFC000">
                <a:shade val="67500"/>
                <a:satMod val="115000"/>
              </a:srgbClr>
            </a:gs>
            <a:gs pos="100000">
              <a:srgbClr val="FFC00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Principal</a:t>
          </a:r>
        </a:p>
      </xdr:txBody>
    </xdr:sp>
    <xdr:clientData/>
  </xdr:twoCellAnchor>
  <xdr:twoCellAnchor>
    <xdr:from>
      <xdr:col>10</xdr:col>
      <xdr:colOff>476250</xdr:colOff>
      <xdr:row>1</xdr:row>
      <xdr:rowOff>104775</xdr:rowOff>
    </xdr:from>
    <xdr:to>
      <xdr:col>12</xdr:col>
      <xdr:colOff>85725</xdr:colOff>
      <xdr:row>3</xdr:row>
      <xdr:rowOff>133350</xdr:rowOff>
    </xdr:to>
    <xdr:sp macro="" textlink="">
      <xdr:nvSpPr>
        <xdr:cNvPr id="12" name="Retângulo de cantos arredondados 11">
          <a:hlinkClick xmlns:r="http://schemas.openxmlformats.org/officeDocument/2006/relationships" r:id="rId6" tooltip="Clique para voltar ao Menu de Despesas"/>
        </xdr:cNvPr>
        <xdr:cNvSpPr/>
      </xdr:nvSpPr>
      <xdr:spPr>
        <a:xfrm>
          <a:off x="9324975" y="276225"/>
          <a:ext cx="828675" cy="5524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Despesas</a:t>
          </a:r>
        </a:p>
      </xdr:txBody>
    </xdr:sp>
    <xdr:clientData/>
  </xdr:twoCellAnchor>
  <xdr:twoCellAnchor>
    <xdr:from>
      <xdr:col>9</xdr:col>
      <xdr:colOff>133350</xdr:colOff>
      <xdr:row>1</xdr:row>
      <xdr:rowOff>104775</xdr:rowOff>
    </xdr:from>
    <xdr:to>
      <xdr:col>10</xdr:col>
      <xdr:colOff>352425</xdr:colOff>
      <xdr:row>3</xdr:row>
      <xdr:rowOff>133350</xdr:rowOff>
    </xdr:to>
    <xdr:sp macro="" textlink="">
      <xdr:nvSpPr>
        <xdr:cNvPr id="13" name="Retângulo de cantos arredondados 12">
          <a:hlinkClick xmlns:r="http://schemas.openxmlformats.org/officeDocument/2006/relationships" r:id="rId7" tooltip="Clique para incluir suas Receitas"/>
        </xdr:cNvPr>
        <xdr:cNvSpPr/>
      </xdr:nvSpPr>
      <xdr:spPr>
        <a:xfrm>
          <a:off x="8372475" y="276225"/>
          <a:ext cx="828675" cy="552450"/>
        </a:xfrm>
        <a:prstGeom prst="roundRect">
          <a:avLst/>
        </a:prstGeom>
        <a:gradFill flip="none" rotWithShape="1">
          <a:gsLst>
            <a:gs pos="0">
              <a:srgbClr val="92D050">
                <a:shade val="30000"/>
                <a:satMod val="115000"/>
              </a:srgbClr>
            </a:gs>
            <a:gs pos="50000">
              <a:srgbClr val="92D050">
                <a:shade val="67500"/>
                <a:satMod val="115000"/>
              </a:srgbClr>
            </a:gs>
            <a:gs pos="100000">
              <a:srgbClr val="92D05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Receitas</a:t>
          </a:r>
        </a:p>
      </xdr:txBody>
    </xdr:sp>
    <xdr:clientData/>
  </xdr:twoCellAnchor>
  <xdr:twoCellAnchor editAs="oneCell">
    <xdr:from>
      <xdr:col>0</xdr:col>
      <xdr:colOff>1883833</xdr:colOff>
      <xdr:row>0</xdr:row>
      <xdr:rowOff>127000</xdr:rowOff>
    </xdr:from>
    <xdr:to>
      <xdr:col>0</xdr:col>
      <xdr:colOff>2869614</xdr:colOff>
      <xdr:row>4</xdr:row>
      <xdr:rowOff>121945</xdr:rowOff>
    </xdr:to>
    <xdr:pic>
      <xdr:nvPicPr>
        <xdr:cNvPr id="10" name="Imagem 9" descr="LogoNovo.png">
          <a:hlinkClick xmlns:r="http://schemas.openxmlformats.org/officeDocument/2006/relationships" r:id="rId8" tooltip="Visite nosso site e veja outras dicas e nossos treinamentos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883833" y="127000"/>
          <a:ext cx="985781" cy="9474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28575</xdr:rowOff>
    </xdr:from>
    <xdr:to>
      <xdr:col>0</xdr:col>
      <xdr:colOff>609600</xdr:colOff>
      <xdr:row>4</xdr:row>
      <xdr:rowOff>19050</xdr:rowOff>
    </xdr:to>
    <xdr:pic>
      <xdr:nvPicPr>
        <xdr:cNvPr id="33949" name="Picture 5" descr="logo-glob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00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23</xdr:row>
      <xdr:rowOff>85725</xdr:rowOff>
    </xdr:from>
    <xdr:to>
      <xdr:col>14</xdr:col>
      <xdr:colOff>371475</xdr:colOff>
      <xdr:row>40</xdr:row>
      <xdr:rowOff>76200</xdr:rowOff>
    </xdr:to>
    <xdr:graphicFrame macro="">
      <xdr:nvGraphicFramePr>
        <xdr:cNvPr id="3395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15</xdr:row>
      <xdr:rowOff>104774</xdr:rowOff>
    </xdr:from>
    <xdr:to>
      <xdr:col>15</xdr:col>
      <xdr:colOff>542925</xdr:colOff>
      <xdr:row>18</xdr:row>
      <xdr:rowOff>104774</xdr:rowOff>
    </xdr:to>
    <xdr:sp macro="" textlink="">
      <xdr:nvSpPr>
        <xdr:cNvPr id="6" name="Seta para baixo 5">
          <a:hlinkClick xmlns:r="http://schemas.openxmlformats.org/officeDocument/2006/relationships" r:id="rId3" tooltip="Ver o gráfico de Despesas Gerais"/>
        </xdr:cNvPr>
        <xdr:cNvSpPr/>
      </xdr:nvSpPr>
      <xdr:spPr>
        <a:xfrm>
          <a:off x="11458575" y="3390899"/>
          <a:ext cx="1057275" cy="657225"/>
        </a:xfrm>
        <a:prstGeom prst="downArrow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900"/>
            <a:t>Ver</a:t>
          </a:r>
        </a:p>
        <a:p>
          <a:pPr algn="ctr"/>
          <a:r>
            <a:rPr lang="pt-BR" sz="900"/>
            <a:t>Gráfico</a:t>
          </a:r>
        </a:p>
      </xdr:txBody>
    </xdr:sp>
    <xdr:clientData/>
  </xdr:twoCellAnchor>
  <xdr:twoCellAnchor>
    <xdr:from>
      <xdr:col>14</xdr:col>
      <xdr:colOff>95249</xdr:colOff>
      <xdr:row>35</xdr:row>
      <xdr:rowOff>9524</xdr:rowOff>
    </xdr:from>
    <xdr:to>
      <xdr:col>15</xdr:col>
      <xdr:colOff>542924</xdr:colOff>
      <xdr:row>38</xdr:row>
      <xdr:rowOff>142874</xdr:rowOff>
    </xdr:to>
    <xdr:sp macro="" textlink="">
      <xdr:nvSpPr>
        <xdr:cNvPr id="7" name="Seta para cima 6">
          <a:hlinkClick xmlns:r="http://schemas.openxmlformats.org/officeDocument/2006/relationships" r:id="rId4" tooltip="Ver a tabela de Despesas Gerais"/>
        </xdr:cNvPr>
        <xdr:cNvSpPr/>
      </xdr:nvSpPr>
      <xdr:spPr>
        <a:xfrm>
          <a:off x="11382374" y="6572249"/>
          <a:ext cx="1057275" cy="619125"/>
        </a:xfrm>
        <a:prstGeom prst="upArrow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00"/>
            <a:t>Ver</a:t>
          </a:r>
        </a:p>
        <a:p>
          <a:pPr algn="ctr"/>
          <a:r>
            <a:rPr lang="pt-BR" sz="1000"/>
            <a:t>Tabela</a:t>
          </a:r>
        </a:p>
      </xdr:txBody>
    </xdr:sp>
    <xdr:clientData/>
  </xdr:twoCellAnchor>
  <xdr:twoCellAnchor>
    <xdr:from>
      <xdr:col>8</xdr:col>
      <xdr:colOff>0</xdr:colOff>
      <xdr:row>1</xdr:row>
      <xdr:rowOff>76200</xdr:rowOff>
    </xdr:from>
    <xdr:to>
      <xdr:col>9</xdr:col>
      <xdr:colOff>219075</xdr:colOff>
      <xdr:row>3</xdr:row>
      <xdr:rowOff>104775</xdr:rowOff>
    </xdr:to>
    <xdr:sp macro="" textlink="">
      <xdr:nvSpPr>
        <xdr:cNvPr id="11" name="Retângulo de cantos arredondados 10">
          <a:hlinkClick xmlns:r="http://schemas.openxmlformats.org/officeDocument/2006/relationships" r:id="rId5" tooltip="Clique para voltar ao Menu Principal"/>
        </xdr:cNvPr>
        <xdr:cNvSpPr/>
      </xdr:nvSpPr>
      <xdr:spPr>
        <a:xfrm>
          <a:off x="7648575" y="247650"/>
          <a:ext cx="828675" cy="552450"/>
        </a:xfrm>
        <a:prstGeom prst="roundRect">
          <a:avLst/>
        </a:prstGeom>
        <a:gradFill flip="none" rotWithShape="1">
          <a:gsLst>
            <a:gs pos="0">
              <a:srgbClr val="FFC000">
                <a:shade val="30000"/>
                <a:satMod val="115000"/>
              </a:srgbClr>
            </a:gs>
            <a:gs pos="50000">
              <a:srgbClr val="FFC000">
                <a:shade val="67500"/>
                <a:satMod val="115000"/>
              </a:srgbClr>
            </a:gs>
            <a:gs pos="100000">
              <a:srgbClr val="FFC00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Principal</a:t>
          </a:r>
        </a:p>
      </xdr:txBody>
    </xdr:sp>
    <xdr:clientData/>
  </xdr:twoCellAnchor>
  <xdr:twoCellAnchor>
    <xdr:from>
      <xdr:col>11</xdr:col>
      <xdr:colOff>66675</xdr:colOff>
      <xdr:row>1</xdr:row>
      <xdr:rowOff>85725</xdr:rowOff>
    </xdr:from>
    <xdr:to>
      <xdr:col>12</xdr:col>
      <xdr:colOff>285750</xdr:colOff>
      <xdr:row>3</xdr:row>
      <xdr:rowOff>114300</xdr:rowOff>
    </xdr:to>
    <xdr:sp macro="" textlink="">
      <xdr:nvSpPr>
        <xdr:cNvPr id="12" name="Retângulo de cantos arredondados 11">
          <a:hlinkClick xmlns:r="http://schemas.openxmlformats.org/officeDocument/2006/relationships" r:id="rId6" tooltip="Clique para voltar ao Menu de Despesas"/>
        </xdr:cNvPr>
        <xdr:cNvSpPr/>
      </xdr:nvSpPr>
      <xdr:spPr>
        <a:xfrm>
          <a:off x="9544050" y="257175"/>
          <a:ext cx="828675" cy="5524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Despesas</a:t>
          </a:r>
        </a:p>
      </xdr:txBody>
    </xdr:sp>
    <xdr:clientData/>
  </xdr:twoCellAnchor>
  <xdr:twoCellAnchor>
    <xdr:from>
      <xdr:col>9</xdr:col>
      <xdr:colOff>377296</xdr:colOff>
      <xdr:row>1</xdr:row>
      <xdr:rowOff>85725</xdr:rowOff>
    </xdr:from>
    <xdr:to>
      <xdr:col>10</xdr:col>
      <xdr:colOff>596371</xdr:colOff>
      <xdr:row>3</xdr:row>
      <xdr:rowOff>114300</xdr:rowOff>
    </xdr:to>
    <xdr:sp macro="" textlink="">
      <xdr:nvSpPr>
        <xdr:cNvPr id="13" name="Retângulo de cantos arredondados 12">
          <a:hlinkClick xmlns:r="http://schemas.openxmlformats.org/officeDocument/2006/relationships" r:id="rId7" tooltip="Clique para incluir suas Receitas"/>
        </xdr:cNvPr>
        <xdr:cNvSpPr/>
      </xdr:nvSpPr>
      <xdr:spPr>
        <a:xfrm>
          <a:off x="9182629" y="255058"/>
          <a:ext cx="906992" cy="547159"/>
        </a:xfrm>
        <a:prstGeom prst="roundRect">
          <a:avLst/>
        </a:prstGeom>
        <a:gradFill flip="none" rotWithShape="1">
          <a:gsLst>
            <a:gs pos="0">
              <a:srgbClr val="92D050">
                <a:shade val="30000"/>
                <a:satMod val="115000"/>
              </a:srgbClr>
            </a:gs>
            <a:gs pos="50000">
              <a:srgbClr val="92D050">
                <a:shade val="67500"/>
                <a:satMod val="115000"/>
              </a:srgbClr>
            </a:gs>
            <a:gs pos="100000">
              <a:srgbClr val="92D05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Receitas</a:t>
          </a:r>
        </a:p>
      </xdr:txBody>
    </xdr:sp>
    <xdr:clientData/>
  </xdr:twoCellAnchor>
  <xdr:twoCellAnchor editAs="oneCell">
    <xdr:from>
      <xdr:col>0</xdr:col>
      <xdr:colOff>2053167</xdr:colOff>
      <xdr:row>0</xdr:row>
      <xdr:rowOff>116416</xdr:rowOff>
    </xdr:from>
    <xdr:to>
      <xdr:col>0</xdr:col>
      <xdr:colOff>3038948</xdr:colOff>
      <xdr:row>4</xdr:row>
      <xdr:rowOff>111361</xdr:rowOff>
    </xdr:to>
    <xdr:pic>
      <xdr:nvPicPr>
        <xdr:cNvPr id="10" name="Imagem 9" descr="LogoNovo.png">
          <a:hlinkClick xmlns:r="http://schemas.openxmlformats.org/officeDocument/2006/relationships" r:id="rId8" tooltip="Visite nosso site e veja outras dicas e nossos treinamentos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53167" y="116416"/>
          <a:ext cx="985781" cy="9474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323850</xdr:colOff>
      <xdr:row>31</xdr:row>
      <xdr:rowOff>152400</xdr:rowOff>
    </xdr:to>
    <xdr:graphicFrame macro="">
      <xdr:nvGraphicFramePr>
        <xdr:cNvPr id="9635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609600</xdr:colOff>
      <xdr:row>1</xdr:row>
      <xdr:rowOff>28575</xdr:rowOff>
    </xdr:from>
    <xdr:to>
      <xdr:col>0</xdr:col>
      <xdr:colOff>609600</xdr:colOff>
      <xdr:row>4</xdr:row>
      <xdr:rowOff>19050</xdr:rowOff>
    </xdr:to>
    <xdr:pic>
      <xdr:nvPicPr>
        <xdr:cNvPr id="96354" name="Picture 5" descr="logo-globo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2000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14</xdr:row>
      <xdr:rowOff>85725</xdr:rowOff>
    </xdr:from>
    <xdr:to>
      <xdr:col>14</xdr:col>
      <xdr:colOff>371475</xdr:colOff>
      <xdr:row>31</xdr:row>
      <xdr:rowOff>76200</xdr:rowOff>
    </xdr:to>
    <xdr:graphicFrame macro="">
      <xdr:nvGraphicFramePr>
        <xdr:cNvPr id="9635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95249</xdr:colOff>
      <xdr:row>26</xdr:row>
      <xdr:rowOff>9524</xdr:rowOff>
    </xdr:from>
    <xdr:to>
      <xdr:col>15</xdr:col>
      <xdr:colOff>542924</xdr:colOff>
      <xdr:row>29</xdr:row>
      <xdr:rowOff>142874</xdr:rowOff>
    </xdr:to>
    <xdr:sp macro="" textlink="">
      <xdr:nvSpPr>
        <xdr:cNvPr id="7" name="Seta para cima 6">
          <a:hlinkClick xmlns:r="http://schemas.openxmlformats.org/officeDocument/2006/relationships" r:id="rId4" tooltip="Ver Tabela de Despesas com Impostos e Taxas"/>
        </xdr:cNvPr>
        <xdr:cNvSpPr/>
      </xdr:nvSpPr>
      <xdr:spPr>
        <a:xfrm>
          <a:off x="11458574" y="7010399"/>
          <a:ext cx="1057275" cy="619125"/>
        </a:xfrm>
        <a:prstGeom prst="upArrow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00"/>
            <a:t>Ver</a:t>
          </a:r>
        </a:p>
        <a:p>
          <a:pPr algn="ctr"/>
          <a:r>
            <a:rPr lang="pt-BR" sz="1000"/>
            <a:t>Tabela</a:t>
          </a:r>
        </a:p>
      </xdr:txBody>
    </xdr:sp>
    <xdr:clientData/>
  </xdr:twoCellAnchor>
  <xdr:twoCellAnchor>
    <xdr:from>
      <xdr:col>14</xdr:col>
      <xdr:colOff>85725</xdr:colOff>
      <xdr:row>17</xdr:row>
      <xdr:rowOff>85725</xdr:rowOff>
    </xdr:from>
    <xdr:to>
      <xdr:col>15</xdr:col>
      <xdr:colOff>533400</xdr:colOff>
      <xdr:row>22</xdr:row>
      <xdr:rowOff>57150</xdr:rowOff>
    </xdr:to>
    <xdr:sp macro="" textlink="">
      <xdr:nvSpPr>
        <xdr:cNvPr id="9" name="Seta para baixo 8">
          <a:hlinkClick xmlns:r="http://schemas.openxmlformats.org/officeDocument/2006/relationships" r:id="rId5" tooltip="Ver Gráfico de Despesas com Impostos e Taxas"/>
        </xdr:cNvPr>
        <xdr:cNvSpPr/>
      </xdr:nvSpPr>
      <xdr:spPr>
        <a:xfrm>
          <a:off x="11449050" y="3438525"/>
          <a:ext cx="1057275" cy="781050"/>
        </a:xfrm>
        <a:prstGeom prst="downArrow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900"/>
            <a:t>Ver</a:t>
          </a:r>
        </a:p>
        <a:p>
          <a:pPr algn="ctr"/>
          <a:r>
            <a:rPr lang="pt-BR" sz="900"/>
            <a:t>Gráfico</a:t>
          </a:r>
        </a:p>
      </xdr:txBody>
    </xdr:sp>
    <xdr:clientData/>
  </xdr:twoCellAnchor>
  <xdr:twoCellAnchor>
    <xdr:from>
      <xdr:col>7</xdr:col>
      <xdr:colOff>514350</xdr:colOff>
      <xdr:row>1</xdr:row>
      <xdr:rowOff>85725</xdr:rowOff>
    </xdr:from>
    <xdr:to>
      <xdr:col>9</xdr:col>
      <xdr:colOff>123825</xdr:colOff>
      <xdr:row>3</xdr:row>
      <xdr:rowOff>114300</xdr:rowOff>
    </xdr:to>
    <xdr:sp macro="" textlink="">
      <xdr:nvSpPr>
        <xdr:cNvPr id="13" name="Retângulo de cantos arredondados 12">
          <a:hlinkClick xmlns:r="http://schemas.openxmlformats.org/officeDocument/2006/relationships" r:id="rId6" tooltip="Clique para voltar ao Menu Principal"/>
        </xdr:cNvPr>
        <xdr:cNvSpPr/>
      </xdr:nvSpPr>
      <xdr:spPr>
        <a:xfrm>
          <a:off x="7553325" y="257175"/>
          <a:ext cx="828675" cy="552450"/>
        </a:xfrm>
        <a:prstGeom prst="roundRect">
          <a:avLst/>
        </a:prstGeom>
        <a:gradFill flip="none" rotWithShape="1">
          <a:gsLst>
            <a:gs pos="0">
              <a:srgbClr val="FFC000">
                <a:shade val="30000"/>
                <a:satMod val="115000"/>
              </a:srgbClr>
            </a:gs>
            <a:gs pos="50000">
              <a:srgbClr val="FFC000">
                <a:shade val="67500"/>
                <a:satMod val="115000"/>
              </a:srgbClr>
            </a:gs>
            <a:gs pos="100000">
              <a:srgbClr val="FFC00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Principal</a:t>
          </a:r>
        </a:p>
      </xdr:txBody>
    </xdr:sp>
    <xdr:clientData/>
  </xdr:twoCellAnchor>
  <xdr:twoCellAnchor>
    <xdr:from>
      <xdr:col>10</xdr:col>
      <xdr:colOff>581025</xdr:colOff>
      <xdr:row>1</xdr:row>
      <xdr:rowOff>95250</xdr:rowOff>
    </xdr:from>
    <xdr:to>
      <xdr:col>12</xdr:col>
      <xdr:colOff>190500</xdr:colOff>
      <xdr:row>3</xdr:row>
      <xdr:rowOff>123825</xdr:rowOff>
    </xdr:to>
    <xdr:sp macro="" textlink="">
      <xdr:nvSpPr>
        <xdr:cNvPr id="14" name="Retângulo de cantos arredondados 13">
          <a:hlinkClick xmlns:r="http://schemas.openxmlformats.org/officeDocument/2006/relationships" r:id="rId7" tooltip="Clique para voltar ao Menu de Despesas"/>
        </xdr:cNvPr>
        <xdr:cNvSpPr/>
      </xdr:nvSpPr>
      <xdr:spPr>
        <a:xfrm>
          <a:off x="9448800" y="266700"/>
          <a:ext cx="828675" cy="5524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Despesas</a:t>
          </a:r>
        </a:p>
      </xdr:txBody>
    </xdr:sp>
    <xdr:clientData/>
  </xdr:twoCellAnchor>
  <xdr:twoCellAnchor>
    <xdr:from>
      <xdr:col>9</xdr:col>
      <xdr:colOff>238125</xdr:colOff>
      <xdr:row>1</xdr:row>
      <xdr:rowOff>95250</xdr:rowOff>
    </xdr:from>
    <xdr:to>
      <xdr:col>10</xdr:col>
      <xdr:colOff>457200</xdr:colOff>
      <xdr:row>3</xdr:row>
      <xdr:rowOff>123825</xdr:rowOff>
    </xdr:to>
    <xdr:sp macro="" textlink="">
      <xdr:nvSpPr>
        <xdr:cNvPr id="15" name="Retângulo de cantos arredondados 14">
          <a:hlinkClick xmlns:r="http://schemas.openxmlformats.org/officeDocument/2006/relationships" r:id="rId8" tooltip="Clique para incluir suas Receitas"/>
        </xdr:cNvPr>
        <xdr:cNvSpPr/>
      </xdr:nvSpPr>
      <xdr:spPr>
        <a:xfrm>
          <a:off x="8496300" y="266700"/>
          <a:ext cx="828675" cy="552450"/>
        </a:xfrm>
        <a:prstGeom prst="roundRect">
          <a:avLst/>
        </a:prstGeom>
        <a:gradFill flip="none" rotWithShape="1">
          <a:gsLst>
            <a:gs pos="0">
              <a:srgbClr val="92D050">
                <a:shade val="30000"/>
                <a:satMod val="115000"/>
              </a:srgbClr>
            </a:gs>
            <a:gs pos="50000">
              <a:srgbClr val="92D050">
                <a:shade val="67500"/>
                <a:satMod val="115000"/>
              </a:srgbClr>
            </a:gs>
            <a:gs pos="100000">
              <a:srgbClr val="92D05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Receitas</a:t>
          </a:r>
        </a:p>
      </xdr:txBody>
    </xdr:sp>
    <xdr:clientData/>
  </xdr:twoCellAnchor>
  <xdr:twoCellAnchor editAs="oneCell">
    <xdr:from>
      <xdr:col>0</xdr:col>
      <xdr:colOff>1926167</xdr:colOff>
      <xdr:row>0</xdr:row>
      <xdr:rowOff>127000</xdr:rowOff>
    </xdr:from>
    <xdr:to>
      <xdr:col>0</xdr:col>
      <xdr:colOff>2911948</xdr:colOff>
      <xdr:row>4</xdr:row>
      <xdr:rowOff>121945</xdr:rowOff>
    </xdr:to>
    <xdr:pic>
      <xdr:nvPicPr>
        <xdr:cNvPr id="11" name="Imagem 10" descr="LogoNovo.png">
          <a:hlinkClick xmlns:r="http://schemas.openxmlformats.org/officeDocument/2006/relationships" r:id="rId9" tooltip="Visite nosso site e veja outras dicas e nossos treinamentos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926167" y="127000"/>
          <a:ext cx="985781" cy="9474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28575</xdr:rowOff>
    </xdr:from>
    <xdr:to>
      <xdr:col>0</xdr:col>
      <xdr:colOff>609600</xdr:colOff>
      <xdr:row>4</xdr:row>
      <xdr:rowOff>19050</xdr:rowOff>
    </xdr:to>
    <xdr:pic>
      <xdr:nvPicPr>
        <xdr:cNvPr id="126019" name="Picture 5" descr="logo-glob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00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85724</xdr:colOff>
      <xdr:row>29</xdr:row>
      <xdr:rowOff>123824</xdr:rowOff>
    </xdr:from>
    <xdr:to>
      <xdr:col>15</xdr:col>
      <xdr:colOff>533399</xdr:colOff>
      <xdr:row>33</xdr:row>
      <xdr:rowOff>95249</xdr:rowOff>
    </xdr:to>
    <xdr:sp macro="" textlink="">
      <xdr:nvSpPr>
        <xdr:cNvPr id="7" name="Seta para cima 6">
          <a:hlinkClick xmlns:r="http://schemas.openxmlformats.org/officeDocument/2006/relationships" r:id="rId2" tooltip="Ver Tabela de Despesas com Prestações a Pagar"/>
        </xdr:cNvPr>
        <xdr:cNvSpPr/>
      </xdr:nvSpPr>
      <xdr:spPr>
        <a:xfrm>
          <a:off x="11449049" y="5695949"/>
          <a:ext cx="1057275" cy="619125"/>
        </a:xfrm>
        <a:prstGeom prst="upArrow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00"/>
            <a:t>Ver</a:t>
          </a:r>
        </a:p>
        <a:p>
          <a:pPr algn="ctr"/>
          <a:r>
            <a:rPr lang="pt-BR" sz="1000"/>
            <a:t>Tabela</a:t>
          </a:r>
        </a:p>
      </xdr:txBody>
    </xdr:sp>
    <xdr:clientData/>
  </xdr:twoCellAnchor>
  <xdr:twoCellAnchor>
    <xdr:from>
      <xdr:col>14</xdr:col>
      <xdr:colOff>104775</xdr:colOff>
      <xdr:row>15</xdr:row>
      <xdr:rowOff>123825</xdr:rowOff>
    </xdr:from>
    <xdr:to>
      <xdr:col>15</xdr:col>
      <xdr:colOff>552450</xdr:colOff>
      <xdr:row>20</xdr:row>
      <xdr:rowOff>76200</xdr:rowOff>
    </xdr:to>
    <xdr:sp macro="" textlink="">
      <xdr:nvSpPr>
        <xdr:cNvPr id="8" name="Seta para baixo 7">
          <a:hlinkClick xmlns:r="http://schemas.openxmlformats.org/officeDocument/2006/relationships" r:id="rId3" tooltip="Ver Gráfico de Despesas com Prestações a Pagar"/>
        </xdr:cNvPr>
        <xdr:cNvSpPr/>
      </xdr:nvSpPr>
      <xdr:spPr>
        <a:xfrm>
          <a:off x="11468100" y="3429000"/>
          <a:ext cx="1057275" cy="762000"/>
        </a:xfrm>
        <a:prstGeom prst="downArrow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900"/>
            <a:t>Ver</a:t>
          </a:r>
        </a:p>
        <a:p>
          <a:pPr algn="ctr"/>
          <a:r>
            <a:rPr lang="pt-BR" sz="900"/>
            <a:t>Gráfico</a:t>
          </a:r>
        </a:p>
      </xdr:txBody>
    </xdr:sp>
    <xdr:clientData/>
  </xdr:twoCellAnchor>
  <xdr:twoCellAnchor>
    <xdr:from>
      <xdr:col>0</xdr:col>
      <xdr:colOff>152400</xdr:colOff>
      <xdr:row>16</xdr:row>
      <xdr:rowOff>114300</xdr:rowOff>
    </xdr:from>
    <xdr:to>
      <xdr:col>13</xdr:col>
      <xdr:colOff>638175</xdr:colOff>
      <xdr:row>33</xdr:row>
      <xdr:rowOff>104775</xdr:rowOff>
    </xdr:to>
    <xdr:graphicFrame macro="">
      <xdr:nvGraphicFramePr>
        <xdr:cNvPr id="12602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514350</xdr:colOff>
      <xdr:row>1</xdr:row>
      <xdr:rowOff>123825</xdr:rowOff>
    </xdr:from>
    <xdr:to>
      <xdr:col>9</xdr:col>
      <xdr:colOff>123825</xdr:colOff>
      <xdr:row>3</xdr:row>
      <xdr:rowOff>152400</xdr:rowOff>
    </xdr:to>
    <xdr:sp macro="" textlink="">
      <xdr:nvSpPr>
        <xdr:cNvPr id="12" name="Retângulo de cantos arredondados 11">
          <a:hlinkClick xmlns:r="http://schemas.openxmlformats.org/officeDocument/2006/relationships" r:id="rId5" tooltip="Clique para voltar ao Menu Principal"/>
        </xdr:cNvPr>
        <xdr:cNvSpPr/>
      </xdr:nvSpPr>
      <xdr:spPr>
        <a:xfrm>
          <a:off x="7553325" y="295275"/>
          <a:ext cx="828675" cy="552450"/>
        </a:xfrm>
        <a:prstGeom prst="roundRect">
          <a:avLst/>
        </a:prstGeom>
        <a:gradFill flip="none" rotWithShape="1">
          <a:gsLst>
            <a:gs pos="0">
              <a:srgbClr val="FFC000">
                <a:shade val="30000"/>
                <a:satMod val="115000"/>
              </a:srgbClr>
            </a:gs>
            <a:gs pos="50000">
              <a:srgbClr val="FFC000">
                <a:shade val="67500"/>
                <a:satMod val="115000"/>
              </a:srgbClr>
            </a:gs>
            <a:gs pos="100000">
              <a:srgbClr val="FFC00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Principal</a:t>
          </a:r>
        </a:p>
      </xdr:txBody>
    </xdr:sp>
    <xdr:clientData/>
  </xdr:twoCellAnchor>
  <xdr:twoCellAnchor>
    <xdr:from>
      <xdr:col>10</xdr:col>
      <xdr:colOff>581025</xdr:colOff>
      <xdr:row>1</xdr:row>
      <xdr:rowOff>133350</xdr:rowOff>
    </xdr:from>
    <xdr:to>
      <xdr:col>12</xdr:col>
      <xdr:colOff>190500</xdr:colOff>
      <xdr:row>3</xdr:row>
      <xdr:rowOff>161925</xdr:rowOff>
    </xdr:to>
    <xdr:sp macro="" textlink="">
      <xdr:nvSpPr>
        <xdr:cNvPr id="13" name="Retângulo de cantos arredondados 12">
          <a:hlinkClick xmlns:r="http://schemas.openxmlformats.org/officeDocument/2006/relationships" r:id="rId6" tooltip="Clique para voltar ao Menu de Despesas"/>
        </xdr:cNvPr>
        <xdr:cNvSpPr/>
      </xdr:nvSpPr>
      <xdr:spPr>
        <a:xfrm>
          <a:off x="9448800" y="304800"/>
          <a:ext cx="828675" cy="552450"/>
        </a:xfrm>
        <a:prstGeom prst="roundRect">
          <a:avLst/>
        </a:prstGeom>
        <a:gradFill flip="none" rotWithShape="1">
          <a:gsLst>
            <a:gs pos="0">
              <a:schemeClr val="accent2">
                <a:shade val="30000"/>
                <a:satMod val="115000"/>
              </a:schemeClr>
            </a:gs>
            <a:gs pos="50000">
              <a:schemeClr val="accent2">
                <a:shade val="67500"/>
                <a:satMod val="115000"/>
              </a:schemeClr>
            </a:gs>
            <a:gs pos="100000">
              <a:schemeClr val="accent2"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Despesas</a:t>
          </a:r>
        </a:p>
      </xdr:txBody>
    </xdr:sp>
    <xdr:clientData/>
  </xdr:twoCellAnchor>
  <xdr:twoCellAnchor>
    <xdr:from>
      <xdr:col>9</xdr:col>
      <xdr:colOff>238125</xdr:colOff>
      <xdr:row>1</xdr:row>
      <xdr:rowOff>133350</xdr:rowOff>
    </xdr:from>
    <xdr:to>
      <xdr:col>10</xdr:col>
      <xdr:colOff>457200</xdr:colOff>
      <xdr:row>3</xdr:row>
      <xdr:rowOff>161925</xdr:rowOff>
    </xdr:to>
    <xdr:sp macro="" textlink="">
      <xdr:nvSpPr>
        <xdr:cNvPr id="14" name="Retângulo de cantos arredondados 13">
          <a:hlinkClick xmlns:r="http://schemas.openxmlformats.org/officeDocument/2006/relationships" r:id="rId7" tooltip="Clique para incluir suas Receitas"/>
        </xdr:cNvPr>
        <xdr:cNvSpPr/>
      </xdr:nvSpPr>
      <xdr:spPr>
        <a:xfrm>
          <a:off x="8496300" y="304800"/>
          <a:ext cx="828675" cy="552450"/>
        </a:xfrm>
        <a:prstGeom prst="roundRect">
          <a:avLst/>
        </a:prstGeom>
        <a:gradFill flip="none" rotWithShape="1">
          <a:gsLst>
            <a:gs pos="0">
              <a:srgbClr val="92D050">
                <a:shade val="30000"/>
                <a:satMod val="115000"/>
              </a:srgbClr>
            </a:gs>
            <a:gs pos="50000">
              <a:srgbClr val="92D050">
                <a:shade val="67500"/>
                <a:satMod val="115000"/>
              </a:srgbClr>
            </a:gs>
            <a:gs pos="100000">
              <a:srgbClr val="92D050">
                <a:shade val="100000"/>
                <a:satMod val="115000"/>
              </a:srgbClr>
            </a:gs>
          </a:gsLst>
          <a:lin ang="5400000" scaled="1"/>
          <a:tileRect/>
        </a:gra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Menu Receitas</a:t>
          </a:r>
        </a:p>
      </xdr:txBody>
    </xdr:sp>
    <xdr:clientData/>
  </xdr:twoCellAnchor>
  <xdr:twoCellAnchor editAs="oneCell">
    <xdr:from>
      <xdr:col>0</xdr:col>
      <xdr:colOff>1926167</xdr:colOff>
      <xdr:row>0</xdr:row>
      <xdr:rowOff>116417</xdr:rowOff>
    </xdr:from>
    <xdr:to>
      <xdr:col>0</xdr:col>
      <xdr:colOff>2911948</xdr:colOff>
      <xdr:row>4</xdr:row>
      <xdr:rowOff>111362</xdr:rowOff>
    </xdr:to>
    <xdr:pic>
      <xdr:nvPicPr>
        <xdr:cNvPr id="10" name="Imagem 9" descr="LogoNovo.png">
          <a:hlinkClick xmlns:r="http://schemas.openxmlformats.org/officeDocument/2006/relationships" r:id="rId8" tooltip="Visite nosso site e veja outras dicas e nossos treinamentos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26167" y="116417"/>
          <a:ext cx="985781" cy="947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R30"/>
  <sheetViews>
    <sheetView showGridLines="0" showRowColHeaders="0" tabSelected="1" zoomScale="80" zoomScaleNormal="80" workbookViewId="0"/>
  </sheetViews>
  <sheetFormatPr defaultRowHeight="12.75" x14ac:dyDescent="0.2"/>
  <cols>
    <col min="11" max="11" width="15" customWidth="1"/>
    <col min="13" max="13" width="16.42578125" customWidth="1"/>
    <col min="15" max="15" width="8.42578125" customWidth="1"/>
    <col min="16" max="16" width="28.140625" customWidth="1"/>
    <col min="17" max="17" width="16.140625" customWidth="1"/>
    <col min="24" max="24" width="10.5703125" bestFit="1" customWidth="1"/>
  </cols>
  <sheetData>
    <row r="1" spans="1:18" s="44" customFormat="1" ht="13.5" thickTop="1" x14ac:dyDescent="0.2">
      <c r="A1" s="43"/>
    </row>
    <row r="2" spans="1:18" s="46" customFormat="1" x14ac:dyDescent="0.2">
      <c r="A2" s="45"/>
    </row>
    <row r="3" spans="1:18" s="46" customFormat="1" ht="28.5" x14ac:dyDescent="0.45">
      <c r="A3" s="45"/>
      <c r="B3" s="50"/>
      <c r="E3" s="50" t="s">
        <v>147</v>
      </c>
    </row>
    <row r="4" spans="1:18" s="46" customFormat="1" ht="21" x14ac:dyDescent="0.35">
      <c r="A4" s="45"/>
      <c r="B4" s="49"/>
      <c r="E4" s="100" t="s">
        <v>145</v>
      </c>
      <c r="F4" s="100"/>
      <c r="G4" s="100"/>
    </row>
    <row r="5" spans="1:18" s="48" customFormat="1" ht="13.5" thickBot="1" x14ac:dyDescent="0.25">
      <c r="A5" s="47"/>
    </row>
    <row r="6" spans="1:18" ht="13.5" thickTop="1" x14ac:dyDescent="0.2"/>
    <row r="8" spans="1:18" ht="20.25" x14ac:dyDescent="0.3">
      <c r="J8" s="66" t="s">
        <v>135</v>
      </c>
      <c r="L8" s="65"/>
      <c r="M8" s="79" t="s">
        <v>134</v>
      </c>
      <c r="N8" s="65"/>
      <c r="Q8" s="63"/>
      <c r="R8" s="63"/>
    </row>
    <row r="10" spans="1:18" ht="12.75" customHeight="1" x14ac:dyDescent="0.2"/>
    <row r="11" spans="1:18" ht="12.75" customHeight="1" x14ac:dyDescent="0.2">
      <c r="J11" s="106" t="s">
        <v>121</v>
      </c>
      <c r="K11" s="106"/>
      <c r="P11" s="101" t="s">
        <v>136</v>
      </c>
      <c r="Q11" s="102"/>
      <c r="R11" s="69"/>
    </row>
    <row r="12" spans="1:18" ht="12.75" customHeight="1" x14ac:dyDescent="0.2">
      <c r="J12" s="106"/>
      <c r="K12" s="106"/>
      <c r="P12" s="74"/>
      <c r="Q12" s="75"/>
    </row>
    <row r="13" spans="1:18" ht="12.75" customHeight="1" x14ac:dyDescent="0.2">
      <c r="J13" s="107">
        <f>IF(M8="Todos",Balanço!N10,INDEX(Balanço!B7:M10,4,MATCH(LEFT(M8,3),Balanço!B7:M7,0)))</f>
        <v>0</v>
      </c>
      <c r="K13" s="107"/>
      <c r="P13" s="74" t="str">
        <f ca="1">Dash!R3</f>
        <v/>
      </c>
      <c r="Q13" s="76" t="str">
        <f ca="1">Dash!S3</f>
        <v/>
      </c>
    </row>
    <row r="14" spans="1:18" ht="12.75" customHeight="1" x14ac:dyDescent="0.2">
      <c r="J14" s="107"/>
      <c r="K14" s="107"/>
      <c r="P14" s="74" t="str">
        <f ca="1">Dash!R4</f>
        <v/>
      </c>
      <c r="Q14" s="76" t="str">
        <f ca="1">Dash!S4</f>
        <v/>
      </c>
    </row>
    <row r="15" spans="1:18" x14ac:dyDescent="0.2">
      <c r="J15" s="107"/>
      <c r="K15" s="107"/>
      <c r="P15" s="74" t="str">
        <f ca="1">Dash!R6</f>
        <v/>
      </c>
      <c r="Q15" s="76" t="str">
        <f ca="1">Dash!S6</f>
        <v/>
      </c>
    </row>
    <row r="16" spans="1:18" x14ac:dyDescent="0.2">
      <c r="P16" s="74" t="str">
        <f ca="1">Dash!R7</f>
        <v/>
      </c>
      <c r="Q16" s="76" t="str">
        <f ca="1">Dash!S7</f>
        <v/>
      </c>
    </row>
    <row r="17" spans="9:17" x14ac:dyDescent="0.2">
      <c r="P17" s="77" t="str">
        <f ca="1">Dash!R8</f>
        <v/>
      </c>
      <c r="Q17" s="78" t="str">
        <f ca="1">Dash!S8</f>
        <v/>
      </c>
    </row>
    <row r="18" spans="9:17" ht="23.25" x14ac:dyDescent="0.35">
      <c r="J18" s="106" t="s">
        <v>122</v>
      </c>
      <c r="K18" s="106"/>
    </row>
    <row r="19" spans="9:17" x14ac:dyDescent="0.2">
      <c r="J19" s="107">
        <f>IF(M8="Todos",Balanço!N20,INDEX(Balanço!B7:M20,14,MATCH(LEFT(M8,3),Balanço!B7:M7,0)))</f>
        <v>0</v>
      </c>
      <c r="K19" s="107"/>
    </row>
    <row r="20" spans="9:17" ht="12.75" customHeight="1" x14ac:dyDescent="0.2">
      <c r="J20" s="107"/>
      <c r="K20" s="107"/>
      <c r="P20" s="104" t="s">
        <v>144</v>
      </c>
      <c r="Q20" s="105"/>
    </row>
    <row r="21" spans="9:17" ht="12.75" customHeight="1" x14ac:dyDescent="0.2">
      <c r="J21" s="107"/>
      <c r="K21" s="107"/>
      <c r="P21" s="103">
        <f>IF(AND($J$13=0,$J$19=0),0,IF($J$13=0,($J$19/1)-1,IF($J$19=0,(1/$J$13)-1,IF(($J$19/$J$13)-1=-100%,0%,($J$19/$J$13)-1))))</f>
        <v>0</v>
      </c>
      <c r="Q21" s="103"/>
    </row>
    <row r="22" spans="9:17" ht="12.75" customHeight="1" x14ac:dyDescent="0.2">
      <c r="J22" s="64"/>
      <c r="K22" s="64"/>
      <c r="P22" s="103"/>
      <c r="Q22" s="103"/>
    </row>
    <row r="23" spans="9:17" ht="12.75" customHeight="1" x14ac:dyDescent="0.2">
      <c r="J23" s="64"/>
      <c r="K23" s="64"/>
      <c r="P23" s="104" t="str">
        <f>IF(P21&lt;0,"menores","maiores")&amp;" que as receitas"</f>
        <v>maiores que as receitas</v>
      </c>
      <c r="Q23" s="105"/>
    </row>
    <row r="26" spans="9:17" x14ac:dyDescent="0.2">
      <c r="I26" s="67" t="str">
        <f>IF(AND($J$19=0,$J$13=0),"",IF($J$19&gt;=2*$J$13,"Suas despesas são pelo menos o dobro de suas receitas! Procure enxugar urgentemente seus gastos!",IF($J$19&gt;=1.5*$J$13,"Suas despesas são 50% maiores que suas receitas. Reduza suas despesas para equilibrá-la",IF($J$19&gt;=1.1*$J$13,"Suas despesas são um pouco maiores do que as receitas. Diminua um pouco e melhore sua vida!",IF($J$19=$J$13,"Gaste menos e consiga fazer uma pequena poupança. Seu saldo está zerado.",IF($J$19&lt;$J$13,"Ótimo! Continue assim, poupando e mantendo suas finanças equilibradas!",""))))))</f>
        <v/>
      </c>
    </row>
    <row r="29" spans="9:17" x14ac:dyDescent="0.2">
      <c r="P29" s="70" t="str">
        <f>J11</f>
        <v>Receitas</v>
      </c>
      <c r="Q29" s="71">
        <f>J13</f>
        <v>0</v>
      </c>
    </row>
    <row r="30" spans="9:17" x14ac:dyDescent="0.2">
      <c r="P30" s="70" t="str">
        <f>J18</f>
        <v>Despesas</v>
      </c>
      <c r="Q30" s="71">
        <f>J19</f>
        <v>0</v>
      </c>
    </row>
  </sheetData>
  <sheetProtection password="E802" sheet="1" objects="1" scenarios="1"/>
  <mergeCells count="9">
    <mergeCell ref="E4:G4"/>
    <mergeCell ref="P11:Q11"/>
    <mergeCell ref="P21:Q22"/>
    <mergeCell ref="P20:Q20"/>
    <mergeCell ref="P23:Q23"/>
    <mergeCell ref="J18:K18"/>
    <mergeCell ref="J13:K15"/>
    <mergeCell ref="J11:K12"/>
    <mergeCell ref="J19:K21"/>
  </mergeCells>
  <dataValidations disablePrompts="1" count="1">
    <dataValidation type="list" allowBlank="1" showInputMessage="1" showErrorMessage="1" sqref="M8">
      <formula1>"Todos,Janeiro,Fevereiro,Março,Abril,Maio,Junho,Julho,Agosto,Setembro,Outubro,Novembro,Dezembro"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N14"/>
  <sheetViews>
    <sheetView showGridLines="0" showRowColHeaders="0" zoomScale="90" zoomScaleNormal="90" workbookViewId="0">
      <selection activeCell="B4" sqref="B4"/>
    </sheetView>
  </sheetViews>
  <sheetFormatPr defaultRowHeight="12.75" x14ac:dyDescent="0.2"/>
  <cols>
    <col min="1" max="1" width="49.5703125" bestFit="1" customWidth="1"/>
    <col min="2" max="14" width="10.28515625" customWidth="1"/>
  </cols>
  <sheetData>
    <row r="1" spans="1:14" s="44" customFormat="1" ht="13.5" thickTop="1" x14ac:dyDescent="0.2">
      <c r="A1" s="43"/>
    </row>
    <row r="2" spans="1:14" s="46" customFormat="1" x14ac:dyDescent="0.2">
      <c r="A2" s="45"/>
    </row>
    <row r="3" spans="1:14" s="46" customFormat="1" ht="28.5" x14ac:dyDescent="0.45">
      <c r="A3" s="45"/>
      <c r="B3" s="50" t="s">
        <v>147</v>
      </c>
    </row>
    <row r="4" spans="1:14" s="46" customFormat="1" ht="21" x14ac:dyDescent="0.35">
      <c r="A4" s="45"/>
      <c r="B4" s="49" t="s">
        <v>115</v>
      </c>
    </row>
    <row r="5" spans="1:14" s="48" customFormat="1" ht="13.5" thickBot="1" x14ac:dyDescent="0.25">
      <c r="A5" s="47"/>
    </row>
    <row r="6" spans="1:14" s="11" customFormat="1" ht="13.5" thickTop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11" customFormat="1" ht="18" thickBot="1" x14ac:dyDescent="0.35">
      <c r="A7" s="53" t="s">
        <v>64</v>
      </c>
      <c r="B7" s="54" t="s">
        <v>1</v>
      </c>
      <c r="C7" s="54" t="s">
        <v>2</v>
      </c>
      <c r="D7" s="54" t="s">
        <v>3</v>
      </c>
      <c r="E7" s="54" t="s">
        <v>4</v>
      </c>
      <c r="F7" s="54" t="s">
        <v>5</v>
      </c>
      <c r="G7" s="54" t="s">
        <v>6</v>
      </c>
      <c r="H7" s="54" t="s">
        <v>7</v>
      </c>
      <c r="I7" s="54" t="s">
        <v>8</v>
      </c>
      <c r="J7" s="54" t="s">
        <v>9</v>
      </c>
      <c r="K7" s="54" t="s">
        <v>10</v>
      </c>
      <c r="L7" s="54" t="s">
        <v>11</v>
      </c>
      <c r="M7" s="54" t="s">
        <v>12</v>
      </c>
      <c r="N7" s="55" t="s">
        <v>104</v>
      </c>
    </row>
    <row r="8" spans="1:14" ht="17.25" x14ac:dyDescent="0.3">
      <c r="A8" s="97" t="s">
        <v>65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>
        <f t="shared" ref="N8:N13" si="0">SUM(B8:M8)</f>
        <v>0</v>
      </c>
    </row>
    <row r="9" spans="1:14" ht="17.25" x14ac:dyDescent="0.3">
      <c r="A9" s="99" t="s">
        <v>66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6">
        <f t="shared" si="0"/>
        <v>0</v>
      </c>
    </row>
    <row r="10" spans="1:14" ht="17.25" x14ac:dyDescent="0.3">
      <c r="A10" s="99" t="s">
        <v>67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>
        <f t="shared" si="0"/>
        <v>0</v>
      </c>
    </row>
    <row r="11" spans="1:14" ht="17.25" x14ac:dyDescent="0.3">
      <c r="A11" s="99" t="s">
        <v>68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>
        <f t="shared" si="0"/>
        <v>0</v>
      </c>
    </row>
    <row r="12" spans="1:14" ht="17.25" x14ac:dyDescent="0.3">
      <c r="A12" s="99" t="s">
        <v>69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6">
        <f t="shared" si="0"/>
        <v>0</v>
      </c>
    </row>
    <row r="13" spans="1:14" ht="18" thickBot="1" x14ac:dyDescent="0.35">
      <c r="A13" s="99" t="s">
        <v>27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6">
        <f t="shared" si="0"/>
        <v>0</v>
      </c>
    </row>
    <row r="14" spans="1:14" ht="18" thickTop="1" x14ac:dyDescent="0.3">
      <c r="A14" s="57" t="s">
        <v>103</v>
      </c>
      <c r="B14" s="84" t="str">
        <f>IF(COUNTA(B8:B13)=0,"",SUM(B8:B13))</f>
        <v/>
      </c>
      <c r="C14" s="84" t="str">
        <f t="shared" ref="C14:M14" si="1">IF(COUNTA(C8:C13)=0,"",SUM(C8:C13))</f>
        <v/>
      </c>
      <c r="D14" s="84" t="str">
        <f t="shared" si="1"/>
        <v/>
      </c>
      <c r="E14" s="84" t="str">
        <f t="shared" si="1"/>
        <v/>
      </c>
      <c r="F14" s="84" t="str">
        <f t="shared" si="1"/>
        <v/>
      </c>
      <c r="G14" s="84" t="str">
        <f t="shared" si="1"/>
        <v/>
      </c>
      <c r="H14" s="84" t="str">
        <f t="shared" si="1"/>
        <v/>
      </c>
      <c r="I14" s="84" t="str">
        <f t="shared" si="1"/>
        <v/>
      </c>
      <c r="J14" s="84" t="str">
        <f t="shared" si="1"/>
        <v/>
      </c>
      <c r="K14" s="84" t="str">
        <f t="shared" si="1"/>
        <v/>
      </c>
      <c r="L14" s="84" t="str">
        <f t="shared" si="1"/>
        <v/>
      </c>
      <c r="M14" s="84" t="str">
        <f t="shared" si="1"/>
        <v/>
      </c>
      <c r="N14" s="84">
        <f t="shared" ref="N14" si="2">SUM(N8:N12)</f>
        <v>0</v>
      </c>
    </row>
  </sheetData>
  <sheetProtection password="E802" sheet="1" objects="1" scenarios="1"/>
  <conditionalFormatting sqref="B7:N13">
    <cfRule type="expression" dxfId="6" priority="2" stopIfTrue="1">
      <formula>B$7=TEXT(TODAY(),"mmm")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N15"/>
  <sheetViews>
    <sheetView showGridLines="0" showRowColHeaders="0" zoomScale="90" zoomScaleNormal="90" workbookViewId="0">
      <selection activeCell="B4" sqref="B4"/>
    </sheetView>
  </sheetViews>
  <sheetFormatPr defaultRowHeight="12.75" x14ac:dyDescent="0.2"/>
  <cols>
    <col min="1" max="1" width="49.5703125" bestFit="1" customWidth="1"/>
    <col min="2" max="14" width="10" customWidth="1"/>
  </cols>
  <sheetData>
    <row r="1" spans="1:14" s="44" customFormat="1" ht="13.5" thickTop="1" x14ac:dyDescent="0.2">
      <c r="A1" s="43"/>
    </row>
    <row r="2" spans="1:14" s="46" customFormat="1" x14ac:dyDescent="0.2">
      <c r="A2" s="45"/>
    </row>
    <row r="3" spans="1:14" s="46" customFormat="1" ht="28.5" x14ac:dyDescent="0.45">
      <c r="A3" s="45"/>
      <c r="B3" s="50" t="s">
        <v>147</v>
      </c>
    </row>
    <row r="4" spans="1:14" s="46" customFormat="1" ht="21" x14ac:dyDescent="0.35">
      <c r="A4" s="45"/>
      <c r="B4" s="49" t="s">
        <v>117</v>
      </c>
    </row>
    <row r="5" spans="1:14" s="48" customFormat="1" ht="13.5" thickBot="1" x14ac:dyDescent="0.25">
      <c r="A5" s="47"/>
    </row>
    <row r="6" spans="1:14" s="11" customFormat="1" ht="13.5" thickTop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11" customFormat="1" ht="18" thickBot="1" x14ac:dyDescent="0.35">
      <c r="A7" s="53" t="s">
        <v>24</v>
      </c>
      <c r="B7" s="54" t="s">
        <v>1</v>
      </c>
      <c r="C7" s="54" t="s">
        <v>2</v>
      </c>
      <c r="D7" s="54" t="s">
        <v>3</v>
      </c>
      <c r="E7" s="54" t="s">
        <v>4</v>
      </c>
      <c r="F7" s="54" t="s">
        <v>5</v>
      </c>
      <c r="G7" s="54" t="s">
        <v>6</v>
      </c>
      <c r="H7" s="54" t="s">
        <v>7</v>
      </c>
      <c r="I7" s="54" t="s">
        <v>8</v>
      </c>
      <c r="J7" s="54" t="s">
        <v>9</v>
      </c>
      <c r="K7" s="54" t="s">
        <v>10</v>
      </c>
      <c r="L7" s="54" t="s">
        <v>11</v>
      </c>
      <c r="M7" s="54" t="s">
        <v>12</v>
      </c>
      <c r="N7" s="55" t="s">
        <v>104</v>
      </c>
    </row>
    <row r="8" spans="1:14" ht="17.25" x14ac:dyDescent="0.3">
      <c r="A8" s="97" t="s">
        <v>25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>
        <f>SUM(B8:M8)</f>
        <v>0</v>
      </c>
    </row>
    <row r="9" spans="1:14" ht="17.25" x14ac:dyDescent="0.3">
      <c r="A9" s="99" t="s">
        <v>83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1">
        <f t="shared" ref="N9:N12" si="0">SUM(B9:M9)</f>
        <v>0</v>
      </c>
    </row>
    <row r="10" spans="1:14" ht="17.25" x14ac:dyDescent="0.3">
      <c r="A10" s="99" t="s">
        <v>71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1">
        <f t="shared" si="0"/>
        <v>0</v>
      </c>
    </row>
    <row r="11" spans="1:14" ht="17.25" x14ac:dyDescent="0.3">
      <c r="A11" s="99" t="s">
        <v>116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1">
        <f t="shared" si="0"/>
        <v>0</v>
      </c>
    </row>
    <row r="12" spans="1:14" ht="17.25" x14ac:dyDescent="0.3">
      <c r="A12" s="99" t="s">
        <v>72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1">
        <f t="shared" si="0"/>
        <v>0</v>
      </c>
    </row>
    <row r="13" spans="1:14" ht="17.25" x14ac:dyDescent="0.3">
      <c r="A13" s="99" t="s">
        <v>82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1">
        <f>SUM(B13:M13)</f>
        <v>0</v>
      </c>
    </row>
    <row r="14" spans="1:14" ht="18" thickBot="1" x14ac:dyDescent="0.35">
      <c r="A14" s="99" t="s">
        <v>27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1">
        <f>SUM(B14:M14)</f>
        <v>0</v>
      </c>
    </row>
    <row r="15" spans="1:14" ht="18" thickTop="1" x14ac:dyDescent="0.3">
      <c r="A15" s="57" t="s">
        <v>103</v>
      </c>
      <c r="B15" s="84" t="str">
        <f>IF(COUNTA(B8:B14)=0,"",SUM(B8:B14))</f>
        <v/>
      </c>
      <c r="C15" s="84" t="str">
        <f t="shared" ref="C15:M15" si="1">IF(COUNTA(C8:C14)=0,"",SUM(C8:C14))</f>
        <v/>
      </c>
      <c r="D15" s="84" t="str">
        <f t="shared" si="1"/>
        <v/>
      </c>
      <c r="E15" s="84" t="str">
        <f t="shared" si="1"/>
        <v/>
      </c>
      <c r="F15" s="84" t="str">
        <f t="shared" si="1"/>
        <v/>
      </c>
      <c r="G15" s="84" t="str">
        <f t="shared" si="1"/>
        <v/>
      </c>
      <c r="H15" s="84" t="str">
        <f t="shared" si="1"/>
        <v/>
      </c>
      <c r="I15" s="84" t="str">
        <f t="shared" si="1"/>
        <v/>
      </c>
      <c r="J15" s="84" t="str">
        <f t="shared" si="1"/>
        <v/>
      </c>
      <c r="K15" s="84" t="str">
        <f t="shared" si="1"/>
        <v/>
      </c>
      <c r="L15" s="84" t="str">
        <f t="shared" si="1"/>
        <v/>
      </c>
      <c r="M15" s="84" t="str">
        <f t="shared" si="1"/>
        <v/>
      </c>
      <c r="N15" s="84">
        <f>SUM(N8:N13)</f>
        <v>0</v>
      </c>
    </row>
  </sheetData>
  <sheetProtection password="E802" sheet="1" objects="1" scenarios="1"/>
  <conditionalFormatting sqref="B7:N14">
    <cfRule type="expression" dxfId="5" priority="3" stopIfTrue="1">
      <formula>B$7=TEXT(TODAY(),"mmm")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12"/>
  <sheetViews>
    <sheetView showGridLines="0" showRowColHeaders="0" zoomScale="90" zoomScaleNormal="90" workbookViewId="0">
      <selection activeCell="B4" sqref="B4"/>
    </sheetView>
  </sheetViews>
  <sheetFormatPr defaultRowHeight="12.75" x14ac:dyDescent="0.2"/>
  <cols>
    <col min="1" max="1" width="49.5703125" bestFit="1" customWidth="1"/>
    <col min="2" max="14" width="10.28515625" customWidth="1"/>
  </cols>
  <sheetData>
    <row r="1" spans="1:14" s="44" customFormat="1" ht="13.5" thickTop="1" x14ac:dyDescent="0.2">
      <c r="A1" s="43"/>
    </row>
    <row r="2" spans="1:14" s="46" customFormat="1" x14ac:dyDescent="0.2">
      <c r="A2" s="45"/>
    </row>
    <row r="3" spans="1:14" s="46" customFormat="1" ht="28.5" x14ac:dyDescent="0.45">
      <c r="A3" s="45"/>
      <c r="B3" s="50" t="s">
        <v>147</v>
      </c>
    </row>
    <row r="4" spans="1:14" s="46" customFormat="1" ht="21" x14ac:dyDescent="0.35">
      <c r="A4" s="45"/>
      <c r="B4" s="49" t="s">
        <v>118</v>
      </c>
    </row>
    <row r="5" spans="1:14" s="48" customFormat="1" ht="13.5" thickBot="1" x14ac:dyDescent="0.25">
      <c r="A5" s="47"/>
    </row>
    <row r="6" spans="1:14" s="11" customFormat="1" ht="13.5" thickTop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11" customFormat="1" ht="18" thickBot="1" x14ac:dyDescent="0.35">
      <c r="A7" s="53" t="s">
        <v>28</v>
      </c>
      <c r="B7" s="54" t="s">
        <v>1</v>
      </c>
      <c r="C7" s="54" t="s">
        <v>2</v>
      </c>
      <c r="D7" s="54" t="s">
        <v>3</v>
      </c>
      <c r="E7" s="54" t="s">
        <v>4</v>
      </c>
      <c r="F7" s="54" t="s">
        <v>5</v>
      </c>
      <c r="G7" s="54" t="s">
        <v>6</v>
      </c>
      <c r="H7" s="54" t="s">
        <v>7</v>
      </c>
      <c r="I7" s="54" t="s">
        <v>8</v>
      </c>
      <c r="J7" s="54" t="s">
        <v>9</v>
      </c>
      <c r="K7" s="54" t="s">
        <v>10</v>
      </c>
      <c r="L7" s="54" t="s">
        <v>11</v>
      </c>
      <c r="M7" s="54" t="s">
        <v>12</v>
      </c>
      <c r="N7" s="55" t="s">
        <v>104</v>
      </c>
    </row>
    <row r="8" spans="1:14" ht="17.25" x14ac:dyDescent="0.3">
      <c r="A8" s="97" t="s">
        <v>29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8">
        <f>SUM(B8:M8)</f>
        <v>0</v>
      </c>
    </row>
    <row r="9" spans="1:14" ht="17.25" x14ac:dyDescent="0.3">
      <c r="A9" s="99" t="s">
        <v>77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8">
        <f>SUM(B9:M9)</f>
        <v>0</v>
      </c>
    </row>
    <row r="10" spans="1:14" ht="17.25" x14ac:dyDescent="0.3">
      <c r="A10" s="99" t="s">
        <v>119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8">
        <f>SUM(B10:M10)</f>
        <v>0</v>
      </c>
    </row>
    <row r="11" spans="1:14" ht="18" thickBot="1" x14ac:dyDescent="0.35">
      <c r="A11" s="99" t="s">
        <v>27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8"/>
    </row>
    <row r="12" spans="1:14" ht="18" thickTop="1" x14ac:dyDescent="0.3">
      <c r="A12" s="57" t="s">
        <v>103</v>
      </c>
      <c r="B12" s="89" t="str">
        <f>IF(COUNTA(B8:B10)=0,"",SUM(B8:B10))</f>
        <v/>
      </c>
      <c r="C12" s="89" t="str">
        <f t="shared" ref="C12:M12" si="0">IF(COUNTA(C8:C10)=0,"",SUM(C8:C10))</f>
        <v/>
      </c>
      <c r="D12" s="89" t="str">
        <f t="shared" si="0"/>
        <v/>
      </c>
      <c r="E12" s="89" t="str">
        <f t="shared" si="0"/>
        <v/>
      </c>
      <c r="F12" s="89" t="str">
        <f t="shared" si="0"/>
        <v/>
      </c>
      <c r="G12" s="89" t="str">
        <f t="shared" si="0"/>
        <v/>
      </c>
      <c r="H12" s="89" t="str">
        <f t="shared" si="0"/>
        <v/>
      </c>
      <c r="I12" s="89" t="str">
        <f t="shared" si="0"/>
        <v/>
      </c>
      <c r="J12" s="89" t="str">
        <f t="shared" si="0"/>
        <v/>
      </c>
      <c r="K12" s="89" t="str">
        <f t="shared" si="0"/>
        <v/>
      </c>
      <c r="L12" s="89" t="str">
        <f t="shared" si="0"/>
        <v/>
      </c>
      <c r="M12" s="89" t="str">
        <f t="shared" si="0"/>
        <v/>
      </c>
      <c r="N12" s="89">
        <f t="shared" ref="N12" si="1">SUM(N8:N10)</f>
        <v>0</v>
      </c>
    </row>
  </sheetData>
  <sheetProtection password="E802" sheet="1" objects="1" scenarios="1"/>
  <conditionalFormatting sqref="N7:N11">
    <cfRule type="expression" dxfId="4" priority="2" stopIfTrue="1">
      <formula>N$7=TEXT(TODAY(),"mmm")</formula>
    </cfRule>
  </conditionalFormatting>
  <conditionalFormatting sqref="B7:M11">
    <cfRule type="expression" dxfId="3" priority="1" stopIfTrue="1">
      <formula>B$7=TEXT(TODAY(),"mmm")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N42"/>
  <sheetViews>
    <sheetView showGridLines="0" showRowColHeaders="0" zoomScale="90" zoomScaleNormal="90" workbookViewId="0">
      <selection activeCell="B8" sqref="B8"/>
    </sheetView>
  </sheetViews>
  <sheetFormatPr defaultRowHeight="12.75" x14ac:dyDescent="0.2"/>
  <cols>
    <col min="1" max="1" width="49.5703125" bestFit="1" customWidth="1"/>
    <col min="2" max="14" width="10.28515625" customWidth="1"/>
  </cols>
  <sheetData>
    <row r="1" spans="1:14" s="44" customFormat="1" ht="13.5" thickTop="1" x14ac:dyDescent="0.2">
      <c r="A1" s="43"/>
    </row>
    <row r="2" spans="1:14" s="46" customFormat="1" x14ac:dyDescent="0.2">
      <c r="A2" s="45"/>
    </row>
    <row r="3" spans="1:14" s="46" customFormat="1" ht="28.5" x14ac:dyDescent="0.45">
      <c r="A3" s="45"/>
      <c r="B3" s="50" t="s">
        <v>147</v>
      </c>
    </row>
    <row r="4" spans="1:14" s="46" customFormat="1" ht="21" x14ac:dyDescent="0.35">
      <c r="A4" s="45"/>
      <c r="B4" s="49" t="s">
        <v>120</v>
      </c>
    </row>
    <row r="5" spans="1:14" s="48" customFormat="1" ht="13.5" thickBot="1" x14ac:dyDescent="0.25">
      <c r="A5" s="47"/>
    </row>
    <row r="6" spans="1:14" s="11" customFormat="1" ht="13.5" thickTop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11" customFormat="1" ht="18" thickBot="1" x14ac:dyDescent="0.35">
      <c r="A7" s="53" t="s">
        <v>120</v>
      </c>
      <c r="B7" s="54" t="s">
        <v>1</v>
      </c>
      <c r="C7" s="54" t="s">
        <v>2</v>
      </c>
      <c r="D7" s="54" t="s">
        <v>3</v>
      </c>
      <c r="E7" s="54" t="s">
        <v>4</v>
      </c>
      <c r="F7" s="54" t="s">
        <v>5</v>
      </c>
      <c r="G7" s="54" t="s">
        <v>6</v>
      </c>
      <c r="H7" s="54" t="s">
        <v>7</v>
      </c>
      <c r="I7" s="54" t="s">
        <v>8</v>
      </c>
      <c r="J7" s="54" t="s">
        <v>9</v>
      </c>
      <c r="K7" s="54" t="s">
        <v>10</v>
      </c>
      <c r="L7" s="54" t="s">
        <v>11</v>
      </c>
      <c r="M7" s="54" t="s">
        <v>12</v>
      </c>
      <c r="N7" s="55" t="s">
        <v>104</v>
      </c>
    </row>
    <row r="8" spans="1:14" s="11" customFormat="1" ht="17.25" x14ac:dyDescent="0.3">
      <c r="A8" s="62" t="s">
        <v>121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1"/>
    </row>
    <row r="9" spans="1:14" ht="17.25" x14ac:dyDescent="0.3">
      <c r="A9" s="51" t="s">
        <v>121</v>
      </c>
      <c r="B9" s="81" t="str">
        <f>Receitas!B13</f>
        <v/>
      </c>
      <c r="C9" s="81" t="str">
        <f>Receitas!C13</f>
        <v/>
      </c>
      <c r="D9" s="81" t="str">
        <f>Receitas!D13</f>
        <v/>
      </c>
      <c r="E9" s="81" t="str">
        <f>Receitas!E13</f>
        <v/>
      </c>
      <c r="F9" s="81" t="str">
        <f>Receitas!F13</f>
        <v/>
      </c>
      <c r="G9" s="81" t="str">
        <f>Receitas!G13</f>
        <v/>
      </c>
      <c r="H9" s="81" t="str">
        <f>Receitas!H13</f>
        <v/>
      </c>
      <c r="I9" s="81" t="str">
        <f>Receitas!I13</f>
        <v/>
      </c>
      <c r="J9" s="81" t="str">
        <f>Receitas!J13</f>
        <v/>
      </c>
      <c r="K9" s="81" t="str">
        <f>Receitas!K13</f>
        <v/>
      </c>
      <c r="L9" s="81" t="str">
        <f>Receitas!L13</f>
        <v/>
      </c>
      <c r="M9" s="81" t="str">
        <f>Receitas!M13</f>
        <v/>
      </c>
      <c r="N9" s="81">
        <f>SUM(B9:M9)</f>
        <v>0</v>
      </c>
    </row>
    <row r="10" spans="1:14" ht="17.25" x14ac:dyDescent="0.3">
      <c r="A10" s="59" t="s">
        <v>129</v>
      </c>
      <c r="B10" s="92">
        <f>SUM(B9)</f>
        <v>0</v>
      </c>
      <c r="C10" s="92">
        <f t="shared" ref="C10:M10" si="0">SUM(C9)</f>
        <v>0</v>
      </c>
      <c r="D10" s="92">
        <f t="shared" si="0"/>
        <v>0</v>
      </c>
      <c r="E10" s="92">
        <f t="shared" si="0"/>
        <v>0</v>
      </c>
      <c r="F10" s="92">
        <f t="shared" si="0"/>
        <v>0</v>
      </c>
      <c r="G10" s="92">
        <f t="shared" si="0"/>
        <v>0</v>
      </c>
      <c r="H10" s="92">
        <f t="shared" si="0"/>
        <v>0</v>
      </c>
      <c r="I10" s="92">
        <f t="shared" si="0"/>
        <v>0</v>
      </c>
      <c r="J10" s="92">
        <f t="shared" si="0"/>
        <v>0</v>
      </c>
      <c r="K10" s="92">
        <f t="shared" si="0"/>
        <v>0</v>
      </c>
      <c r="L10" s="92">
        <f t="shared" si="0"/>
        <v>0</v>
      </c>
      <c r="M10" s="92">
        <f t="shared" si="0"/>
        <v>0</v>
      </c>
      <c r="N10" s="93">
        <f>SUM(B10:M10)</f>
        <v>0</v>
      </c>
    </row>
    <row r="11" spans="1:14" ht="17.25" x14ac:dyDescent="0.3">
      <c r="A11" s="58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1"/>
    </row>
    <row r="12" spans="1:14" ht="17.25" x14ac:dyDescent="0.3">
      <c r="A12" s="62" t="s">
        <v>122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1"/>
    </row>
    <row r="13" spans="1:14" ht="16.5" x14ac:dyDescent="0.3">
      <c r="A13" s="61" t="s">
        <v>123</v>
      </c>
      <c r="B13" s="81" t="str">
        <f>'Despesas - Moradia e Aliment.'!B22</f>
        <v/>
      </c>
      <c r="C13" s="81" t="str">
        <f>'Despesas - Moradia e Aliment.'!C22</f>
        <v/>
      </c>
      <c r="D13" s="81" t="str">
        <f>'Despesas - Moradia e Aliment.'!D22</f>
        <v/>
      </c>
      <c r="E13" s="81" t="str">
        <f>'Despesas - Moradia e Aliment.'!E22</f>
        <v/>
      </c>
      <c r="F13" s="81" t="str">
        <f>'Despesas - Moradia e Aliment.'!F22</f>
        <v/>
      </c>
      <c r="G13" s="81" t="str">
        <f>'Despesas - Moradia e Aliment.'!G22</f>
        <v/>
      </c>
      <c r="H13" s="81" t="str">
        <f>'Despesas - Moradia e Aliment.'!H22</f>
        <v/>
      </c>
      <c r="I13" s="81" t="str">
        <f>'Despesas - Moradia e Aliment.'!I22</f>
        <v/>
      </c>
      <c r="J13" s="81" t="str">
        <f>'Despesas - Moradia e Aliment.'!J22</f>
        <v/>
      </c>
      <c r="K13" s="81" t="str">
        <f>'Despesas - Moradia e Aliment.'!K22</f>
        <v/>
      </c>
      <c r="L13" s="81" t="str">
        <f>'Despesas - Moradia e Aliment.'!L22</f>
        <v/>
      </c>
      <c r="M13" s="81" t="str">
        <f>'Despesas - Moradia e Aliment.'!M22</f>
        <v/>
      </c>
      <c r="N13" s="81">
        <f>SUM(B13:M13)</f>
        <v>0</v>
      </c>
    </row>
    <row r="14" spans="1:14" ht="16.5" x14ac:dyDescent="0.3">
      <c r="A14" s="61" t="s">
        <v>124</v>
      </c>
      <c r="B14" s="81" t="str">
        <f>'Despesas - Educação'!B15</f>
        <v/>
      </c>
      <c r="C14" s="81" t="str">
        <f>'Despesas - Educação'!C15</f>
        <v/>
      </c>
      <c r="D14" s="81" t="str">
        <f>'Despesas - Educação'!D15</f>
        <v/>
      </c>
      <c r="E14" s="81" t="str">
        <f>'Despesas - Educação'!E15</f>
        <v/>
      </c>
      <c r="F14" s="81" t="str">
        <f>'Despesas - Educação'!F15</f>
        <v/>
      </c>
      <c r="G14" s="81" t="str">
        <f>'Despesas - Educação'!G15</f>
        <v/>
      </c>
      <c r="H14" s="81" t="str">
        <f>'Despesas - Educação'!H15</f>
        <v/>
      </c>
      <c r="I14" s="81" t="str">
        <f>'Despesas - Educação'!I15</f>
        <v/>
      </c>
      <c r="J14" s="81" t="str">
        <f>'Despesas - Educação'!J15</f>
        <v/>
      </c>
      <c r="K14" s="81" t="str">
        <f>'Despesas - Educação'!K15</f>
        <v/>
      </c>
      <c r="L14" s="81" t="str">
        <f>'Despesas - Educação'!L15</f>
        <v/>
      </c>
      <c r="M14" s="81" t="str">
        <f>'Despesas - Educação'!M15</f>
        <v/>
      </c>
      <c r="N14" s="81">
        <f>SUM(B14:M14)</f>
        <v>0</v>
      </c>
    </row>
    <row r="15" spans="1:14" ht="16.5" x14ac:dyDescent="0.3">
      <c r="A15" s="61" t="s">
        <v>125</v>
      </c>
      <c r="B15" s="81" t="str">
        <f>'Despesas - Lazer e Desp. Pess.'!B15</f>
        <v/>
      </c>
      <c r="C15" s="81" t="str">
        <f>'Despesas - Lazer e Desp. Pess.'!C15</f>
        <v/>
      </c>
      <c r="D15" s="81" t="str">
        <f>'Despesas - Lazer e Desp. Pess.'!D15</f>
        <v/>
      </c>
      <c r="E15" s="81" t="str">
        <f>'Despesas - Lazer e Desp. Pess.'!E15</f>
        <v/>
      </c>
      <c r="F15" s="81" t="str">
        <f>'Despesas - Lazer e Desp. Pess.'!F15</f>
        <v/>
      </c>
      <c r="G15" s="81" t="str">
        <f>'Despesas - Lazer e Desp. Pess.'!G15</f>
        <v/>
      </c>
      <c r="H15" s="81" t="str">
        <f>'Despesas - Lazer e Desp. Pess.'!H15</f>
        <v/>
      </c>
      <c r="I15" s="81" t="str">
        <f>'Despesas - Lazer e Desp. Pess.'!I15</f>
        <v/>
      </c>
      <c r="J15" s="81" t="str">
        <f>'Despesas - Lazer e Desp. Pess.'!J15</f>
        <v/>
      </c>
      <c r="K15" s="81" t="str">
        <f>'Despesas - Lazer e Desp. Pess.'!K15</f>
        <v/>
      </c>
      <c r="L15" s="81" t="str">
        <f>'Despesas - Lazer e Desp. Pess.'!L15</f>
        <v/>
      </c>
      <c r="M15" s="81" t="str">
        <f>'Despesas - Lazer e Desp. Pess.'!M15</f>
        <v/>
      </c>
      <c r="N15" s="81">
        <f t="shared" ref="N15:N20" si="1">SUM(B15:M15)</f>
        <v>0</v>
      </c>
    </row>
    <row r="16" spans="1:14" ht="16.5" x14ac:dyDescent="0.3">
      <c r="A16" s="61" t="s">
        <v>109</v>
      </c>
      <c r="B16" s="81" t="str">
        <f>'Despesas - Gerais'!B23</f>
        <v/>
      </c>
      <c r="C16" s="81" t="str">
        <f>'Despesas - Gerais'!C23</f>
        <v/>
      </c>
      <c r="D16" s="81" t="str">
        <f>'Despesas - Gerais'!D23</f>
        <v/>
      </c>
      <c r="E16" s="81" t="str">
        <f>'Despesas - Gerais'!E23</f>
        <v/>
      </c>
      <c r="F16" s="81" t="str">
        <f>'Despesas - Gerais'!F23</f>
        <v/>
      </c>
      <c r="G16" s="81" t="str">
        <f>'Despesas - Gerais'!G23</f>
        <v/>
      </c>
      <c r="H16" s="81" t="str">
        <f>'Despesas - Gerais'!H23</f>
        <v/>
      </c>
      <c r="I16" s="81" t="str">
        <f>'Despesas - Gerais'!I23</f>
        <v/>
      </c>
      <c r="J16" s="81" t="str">
        <f>'Despesas - Gerais'!J23</f>
        <v/>
      </c>
      <c r="K16" s="81" t="str">
        <f>'Despesas - Gerais'!K23</f>
        <v/>
      </c>
      <c r="L16" s="81" t="str">
        <f>'Despesas - Gerais'!L23</f>
        <v/>
      </c>
      <c r="M16" s="81" t="str">
        <f>'Despesas - Gerais'!M23</f>
        <v/>
      </c>
      <c r="N16" s="81">
        <f t="shared" si="1"/>
        <v>0</v>
      </c>
    </row>
    <row r="17" spans="1:14" ht="16.5" x14ac:dyDescent="0.3">
      <c r="A17" s="61" t="s">
        <v>126</v>
      </c>
      <c r="B17" s="81" t="str">
        <f>'Despesas Fixas - Imp e Taxas'!B14</f>
        <v/>
      </c>
      <c r="C17" s="81" t="str">
        <f>'Despesas Fixas - Imp e Taxas'!C14</f>
        <v/>
      </c>
      <c r="D17" s="81" t="str">
        <f>'Despesas Fixas - Imp e Taxas'!D14</f>
        <v/>
      </c>
      <c r="E17" s="81" t="str">
        <f>'Despesas Fixas - Imp e Taxas'!E14</f>
        <v/>
      </c>
      <c r="F17" s="81" t="str">
        <f>'Despesas Fixas - Imp e Taxas'!F14</f>
        <v/>
      </c>
      <c r="G17" s="81" t="str">
        <f>'Despesas Fixas - Imp e Taxas'!G14</f>
        <v/>
      </c>
      <c r="H17" s="81" t="str">
        <f>'Despesas Fixas - Imp e Taxas'!H14</f>
        <v/>
      </c>
      <c r="I17" s="81" t="str">
        <f>'Despesas Fixas - Imp e Taxas'!I14</f>
        <v/>
      </c>
      <c r="J17" s="81" t="str">
        <f>'Despesas Fixas - Imp e Taxas'!J14</f>
        <v/>
      </c>
      <c r="K17" s="81" t="str">
        <f>'Despesas Fixas - Imp e Taxas'!K14</f>
        <v/>
      </c>
      <c r="L17" s="81" t="str">
        <f>'Despesas Fixas - Imp e Taxas'!L14</f>
        <v/>
      </c>
      <c r="M17" s="81" t="str">
        <f>'Despesas Fixas - Imp e Taxas'!M14</f>
        <v/>
      </c>
      <c r="N17" s="81">
        <f t="shared" si="1"/>
        <v>0</v>
      </c>
    </row>
    <row r="18" spans="1:14" ht="16.5" x14ac:dyDescent="0.3">
      <c r="A18" s="61" t="s">
        <v>127</v>
      </c>
      <c r="B18" s="81" t="str">
        <f>'Despesas Fixas - Prest. a Pagar'!B15</f>
        <v/>
      </c>
      <c r="C18" s="81" t="str">
        <f>'Despesas Fixas - Prest. a Pagar'!C15</f>
        <v/>
      </c>
      <c r="D18" s="81" t="str">
        <f>'Despesas Fixas - Prest. a Pagar'!D15</f>
        <v/>
      </c>
      <c r="E18" s="81" t="str">
        <f>'Despesas Fixas - Prest. a Pagar'!E15</f>
        <v/>
      </c>
      <c r="F18" s="81" t="str">
        <f>'Despesas Fixas - Prest. a Pagar'!F15</f>
        <v/>
      </c>
      <c r="G18" s="81" t="str">
        <f>'Despesas Fixas - Prest. a Pagar'!G15</f>
        <v/>
      </c>
      <c r="H18" s="81" t="str">
        <f>'Despesas Fixas - Prest. a Pagar'!H15</f>
        <v/>
      </c>
      <c r="I18" s="81" t="str">
        <f>'Despesas Fixas - Prest. a Pagar'!I15</f>
        <v/>
      </c>
      <c r="J18" s="81" t="str">
        <f>'Despesas Fixas - Prest. a Pagar'!J15</f>
        <v/>
      </c>
      <c r="K18" s="81" t="str">
        <f>'Despesas Fixas - Prest. a Pagar'!K15</f>
        <v/>
      </c>
      <c r="L18" s="81" t="str">
        <f>'Despesas Fixas - Prest. a Pagar'!L15</f>
        <v/>
      </c>
      <c r="M18" s="81" t="str">
        <f>'Despesas Fixas - Prest. a Pagar'!M15</f>
        <v/>
      </c>
      <c r="N18" s="81">
        <f t="shared" si="1"/>
        <v>0</v>
      </c>
    </row>
    <row r="19" spans="1:14" ht="16.5" x14ac:dyDescent="0.3">
      <c r="A19" s="61" t="s">
        <v>128</v>
      </c>
      <c r="B19" s="81" t="str">
        <f>'Despesas - Dívidas'!B12</f>
        <v/>
      </c>
      <c r="C19" s="81" t="str">
        <f>'Despesas - Dívidas'!C12</f>
        <v/>
      </c>
      <c r="D19" s="81" t="str">
        <f>'Despesas - Dívidas'!D12</f>
        <v/>
      </c>
      <c r="E19" s="81" t="str">
        <f>'Despesas - Dívidas'!E12</f>
        <v/>
      </c>
      <c r="F19" s="81" t="str">
        <f>'Despesas - Dívidas'!F12</f>
        <v/>
      </c>
      <c r="G19" s="81" t="str">
        <f>'Despesas - Dívidas'!G12</f>
        <v/>
      </c>
      <c r="H19" s="81" t="str">
        <f>'Despesas - Dívidas'!H12</f>
        <v/>
      </c>
      <c r="I19" s="81" t="str">
        <f>'Despesas - Dívidas'!I12</f>
        <v/>
      </c>
      <c r="J19" s="81" t="str">
        <f>'Despesas - Dívidas'!J12</f>
        <v/>
      </c>
      <c r="K19" s="81" t="str">
        <f>'Despesas - Dívidas'!K12</f>
        <v/>
      </c>
      <c r="L19" s="81" t="str">
        <f>'Despesas - Dívidas'!L12</f>
        <v/>
      </c>
      <c r="M19" s="81" t="str">
        <f>'Despesas - Dívidas'!M12</f>
        <v/>
      </c>
      <c r="N19" s="81">
        <f t="shared" si="1"/>
        <v>0</v>
      </c>
    </row>
    <row r="20" spans="1:14" ht="18" thickBot="1" x14ac:dyDescent="0.35">
      <c r="A20" s="60" t="s">
        <v>130</v>
      </c>
      <c r="B20" s="94">
        <f>SUM(B13:B19)</f>
        <v>0</v>
      </c>
      <c r="C20" s="94">
        <f t="shared" ref="C20:M20" si="2">SUM(C13:C19)</f>
        <v>0</v>
      </c>
      <c r="D20" s="94">
        <f t="shared" si="2"/>
        <v>0</v>
      </c>
      <c r="E20" s="94">
        <f t="shared" si="2"/>
        <v>0</v>
      </c>
      <c r="F20" s="94">
        <f t="shared" si="2"/>
        <v>0</v>
      </c>
      <c r="G20" s="94">
        <f t="shared" si="2"/>
        <v>0</v>
      </c>
      <c r="H20" s="94">
        <f t="shared" si="2"/>
        <v>0</v>
      </c>
      <c r="I20" s="94">
        <f t="shared" si="2"/>
        <v>0</v>
      </c>
      <c r="J20" s="94">
        <f t="shared" si="2"/>
        <v>0</v>
      </c>
      <c r="K20" s="94">
        <f t="shared" si="2"/>
        <v>0</v>
      </c>
      <c r="L20" s="94">
        <f t="shared" si="2"/>
        <v>0</v>
      </c>
      <c r="M20" s="94">
        <f t="shared" si="2"/>
        <v>0</v>
      </c>
      <c r="N20" s="94">
        <f t="shared" si="1"/>
        <v>0</v>
      </c>
    </row>
    <row r="21" spans="1:14" ht="18" thickTop="1" x14ac:dyDescent="0.3">
      <c r="A21" s="57" t="s">
        <v>131</v>
      </c>
      <c r="B21" s="95">
        <f>IF(ISERROR(B10-B20),0,(B10-B20))</f>
        <v>0</v>
      </c>
      <c r="C21" s="95">
        <f t="shared" ref="C21:M21" si="3">IF(ISERROR(C10-C20),0,(C10-C20))</f>
        <v>0</v>
      </c>
      <c r="D21" s="95">
        <f t="shared" si="3"/>
        <v>0</v>
      </c>
      <c r="E21" s="95">
        <f t="shared" si="3"/>
        <v>0</v>
      </c>
      <c r="F21" s="95">
        <f t="shared" si="3"/>
        <v>0</v>
      </c>
      <c r="G21" s="95">
        <f t="shared" si="3"/>
        <v>0</v>
      </c>
      <c r="H21" s="95">
        <f t="shared" si="3"/>
        <v>0</v>
      </c>
      <c r="I21" s="95">
        <f t="shared" si="3"/>
        <v>0</v>
      </c>
      <c r="J21" s="95">
        <f t="shared" si="3"/>
        <v>0</v>
      </c>
      <c r="K21" s="95">
        <f t="shared" si="3"/>
        <v>0</v>
      </c>
      <c r="L21" s="95">
        <f t="shared" si="3"/>
        <v>0</v>
      </c>
      <c r="M21" s="95">
        <f t="shared" si="3"/>
        <v>0</v>
      </c>
      <c r="N21" s="84">
        <f>SUM(B21:M21)</f>
        <v>0</v>
      </c>
    </row>
    <row r="42" spans="14:14" x14ac:dyDescent="0.2">
      <c r="N42" s="96" t="s">
        <v>146</v>
      </c>
    </row>
  </sheetData>
  <sheetProtection password="E802" sheet="1" objects="1" scenarios="1"/>
  <conditionalFormatting sqref="N7:N12">
    <cfRule type="expression" dxfId="2" priority="3" stopIfTrue="1">
      <formula>N$7=TEXT(TODAY(),"mmm")</formula>
    </cfRule>
  </conditionalFormatting>
  <conditionalFormatting sqref="B7:M12">
    <cfRule type="expression" dxfId="1" priority="2" stopIfTrue="1">
      <formula>#REF!=TEXT(TODAY(),"mmm")</formula>
    </cfRule>
  </conditionalFormatting>
  <conditionalFormatting sqref="B13:N19">
    <cfRule type="expression" dxfId="0" priority="1" stopIfTrue="1">
      <formula>#REF!=TEXT(TODAY(),"mmm")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95"/>
  <sheetViews>
    <sheetView topLeftCell="A27" workbookViewId="0">
      <selection activeCell="A55" sqref="A55:A56"/>
    </sheetView>
  </sheetViews>
  <sheetFormatPr defaultRowHeight="12.75" x14ac:dyDescent="0.2"/>
  <cols>
    <col min="1" max="1" width="36.42578125" bestFit="1" customWidth="1"/>
  </cols>
  <sheetData>
    <row r="1" spans="1:13" s="11" customFormat="1" x14ac:dyDescent="0.2">
      <c r="A1" s="16" t="s">
        <v>37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</row>
    <row r="2" spans="1:13" s="11" customFormat="1" x14ac:dyDescent="0.2">
      <c r="A2" s="9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11" customFormat="1" x14ac:dyDescent="0.2">
      <c r="A3" s="9" t="s">
        <v>14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s="11" customFormat="1" x14ac:dyDescent="0.2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11" customFormat="1" x14ac:dyDescent="0.2">
      <c r="A5" s="9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11" customFormat="1" x14ac:dyDescent="0.2">
      <c r="A6" s="9" t="s">
        <v>16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11" customFormat="1" x14ac:dyDescent="0.2">
      <c r="A7" s="9" t="s">
        <v>17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s="11" customFormat="1" x14ac:dyDescent="0.2">
      <c r="A8" s="9" t="s">
        <v>18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s="11" customFormat="1" x14ac:dyDescent="0.2">
      <c r="A9" s="9" t="s">
        <v>38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s="11" customFormat="1" x14ac:dyDescent="0.2">
      <c r="A10" s="9" t="s">
        <v>39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s="11" customFormat="1" x14ac:dyDescent="0.2">
      <c r="A11" s="9" t="s">
        <v>19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s="11" customFormat="1" x14ac:dyDescent="0.2">
      <c r="A12" s="9" t="s">
        <v>20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s="11" customFormat="1" x14ac:dyDescent="0.2">
      <c r="A13" s="9" t="s">
        <v>76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s="11" customFormat="1" ht="13.5" thickBot="1" x14ac:dyDescent="0.25">
      <c r="A14" s="9" t="s">
        <v>41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s="11" customFormat="1" ht="13.5" thickBot="1" x14ac:dyDescent="0.25">
      <c r="A15" s="18" t="s">
        <v>13</v>
      </c>
      <c r="B15" s="19">
        <f t="shared" ref="B15:M15" si="0">SUM(B2:B14)</f>
        <v>0</v>
      </c>
      <c r="C15" s="19">
        <f t="shared" si="0"/>
        <v>0</v>
      </c>
      <c r="D15" s="19">
        <f t="shared" si="0"/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0</v>
      </c>
    </row>
    <row r="16" spans="1:13" s="30" customFormat="1" ht="13.5" thickBot="1" x14ac:dyDescent="0.25">
      <c r="A16" s="28" t="s">
        <v>80</v>
      </c>
      <c r="B16" s="29" t="e">
        <f t="shared" ref="B16:M16" si="1">B15/B$94</f>
        <v>#DIV/0!</v>
      </c>
      <c r="C16" s="29" t="e">
        <f t="shared" si="1"/>
        <v>#DIV/0!</v>
      </c>
      <c r="D16" s="29" t="e">
        <f t="shared" si="1"/>
        <v>#DIV/0!</v>
      </c>
      <c r="E16" s="29" t="e">
        <f t="shared" si="1"/>
        <v>#DIV/0!</v>
      </c>
      <c r="F16" s="29" t="e">
        <f t="shared" si="1"/>
        <v>#DIV/0!</v>
      </c>
      <c r="G16" s="29" t="e">
        <f t="shared" si="1"/>
        <v>#DIV/0!</v>
      </c>
      <c r="H16" s="29" t="e">
        <f t="shared" si="1"/>
        <v>#DIV/0!</v>
      </c>
      <c r="I16" s="29" t="e">
        <f t="shared" si="1"/>
        <v>#DIV/0!</v>
      </c>
      <c r="J16" s="29" t="e">
        <f t="shared" si="1"/>
        <v>#DIV/0!</v>
      </c>
      <c r="K16" s="29" t="e">
        <f t="shared" si="1"/>
        <v>#DIV/0!</v>
      </c>
      <c r="L16" s="29" t="e">
        <f t="shared" si="1"/>
        <v>#DIV/0!</v>
      </c>
      <c r="M16" s="29" t="e">
        <f t="shared" si="1"/>
        <v>#DIV/0!</v>
      </c>
    </row>
    <row r="17" spans="1:13" s="30" customFormat="1" ht="13.5" thickBot="1" x14ac:dyDescent="0.25">
      <c r="A17" s="31" t="s">
        <v>81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9"/>
    </row>
    <row r="18" spans="1:13" x14ac:dyDescent="0.2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4" t="s">
        <v>42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</row>
    <row r="20" spans="1:13" s="11" customFormat="1" x14ac:dyDescent="0.2">
      <c r="A20" s="9" t="s">
        <v>43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s="11" customFormat="1" x14ac:dyDescent="0.2">
      <c r="A21" s="9" t="s">
        <v>79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s="11" customFormat="1" x14ac:dyDescent="0.2">
      <c r="A22" s="9" t="s">
        <v>44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s="11" customFormat="1" x14ac:dyDescent="0.2">
      <c r="A23" s="9" t="s">
        <v>45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s="11" customFormat="1" x14ac:dyDescent="0.2">
      <c r="A24" s="9" t="s">
        <v>46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s="11" customFormat="1" ht="13.5" thickBot="1" x14ac:dyDescent="0.25">
      <c r="A25" s="9" t="s">
        <v>47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s="11" customFormat="1" ht="13.5" thickBot="1" x14ac:dyDescent="0.25">
      <c r="A26" s="20" t="s">
        <v>13</v>
      </c>
      <c r="B26" s="21">
        <f t="shared" ref="B26:M26" si="2">SUM(B20:B25)</f>
        <v>0</v>
      </c>
      <c r="C26" s="21">
        <f t="shared" si="2"/>
        <v>0</v>
      </c>
      <c r="D26" s="21">
        <f t="shared" si="2"/>
        <v>0</v>
      </c>
      <c r="E26" s="21">
        <f t="shared" si="2"/>
        <v>0</v>
      </c>
      <c r="F26" s="21">
        <f t="shared" si="2"/>
        <v>0</v>
      </c>
      <c r="G26" s="21">
        <f t="shared" si="2"/>
        <v>0</v>
      </c>
      <c r="H26" s="21">
        <f t="shared" si="2"/>
        <v>0</v>
      </c>
      <c r="I26" s="21">
        <f t="shared" si="2"/>
        <v>0</v>
      </c>
      <c r="J26" s="21">
        <f t="shared" si="2"/>
        <v>0</v>
      </c>
      <c r="K26" s="21">
        <f t="shared" si="2"/>
        <v>0</v>
      </c>
      <c r="L26" s="21">
        <f t="shared" si="2"/>
        <v>0</v>
      </c>
      <c r="M26" s="21">
        <f t="shared" si="2"/>
        <v>0</v>
      </c>
    </row>
    <row r="27" spans="1:13" s="30" customFormat="1" ht="13.5" thickBot="1" x14ac:dyDescent="0.25">
      <c r="A27" s="28" t="s">
        <v>80</v>
      </c>
      <c r="B27" s="29" t="e">
        <f t="shared" ref="B27:M27" si="3">B26/B$94</f>
        <v>#DIV/0!</v>
      </c>
      <c r="C27" s="29" t="e">
        <f t="shared" si="3"/>
        <v>#DIV/0!</v>
      </c>
      <c r="D27" s="29" t="e">
        <f t="shared" si="3"/>
        <v>#DIV/0!</v>
      </c>
      <c r="E27" s="29" t="e">
        <f t="shared" si="3"/>
        <v>#DIV/0!</v>
      </c>
      <c r="F27" s="29" t="e">
        <f t="shared" si="3"/>
        <v>#DIV/0!</v>
      </c>
      <c r="G27" s="29" t="e">
        <f t="shared" si="3"/>
        <v>#DIV/0!</v>
      </c>
      <c r="H27" s="29" t="e">
        <f t="shared" si="3"/>
        <v>#DIV/0!</v>
      </c>
      <c r="I27" s="29" t="e">
        <f t="shared" si="3"/>
        <v>#DIV/0!</v>
      </c>
      <c r="J27" s="29" t="e">
        <f t="shared" si="3"/>
        <v>#DIV/0!</v>
      </c>
      <c r="K27" s="29" t="e">
        <f t="shared" si="3"/>
        <v>#DIV/0!</v>
      </c>
      <c r="L27" s="29" t="e">
        <f t="shared" si="3"/>
        <v>#DIV/0!</v>
      </c>
      <c r="M27" s="29" t="e">
        <f t="shared" si="3"/>
        <v>#DIV/0!</v>
      </c>
    </row>
    <row r="28" spans="1:13" s="30" customFormat="1" ht="13.5" thickBot="1" x14ac:dyDescent="0.25">
      <c r="A28" s="31" t="s">
        <v>81</v>
      </c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9"/>
    </row>
    <row r="29" spans="1:13" x14ac:dyDescent="0.2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4" t="s">
        <v>52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</row>
    <row r="31" spans="1:13" s="11" customFormat="1" x14ac:dyDescent="0.2">
      <c r="A31" s="9" t="s">
        <v>23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s="11" customFormat="1" x14ac:dyDescent="0.2">
      <c r="A32" s="9" t="s">
        <v>48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s="11" customFormat="1" x14ac:dyDescent="0.2">
      <c r="A33" s="9" t="s">
        <v>49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s="11" customFormat="1" x14ac:dyDescent="0.2">
      <c r="A34" s="9" t="s">
        <v>50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s="11" customFormat="1" x14ac:dyDescent="0.2">
      <c r="A35" s="9" t="s">
        <v>51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s="11" customFormat="1" ht="13.5" thickBot="1" x14ac:dyDescent="0.25">
      <c r="A36" s="9" t="s">
        <v>53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s="11" customFormat="1" ht="13.5" thickBot="1" x14ac:dyDescent="0.25">
      <c r="A37" s="20" t="s">
        <v>13</v>
      </c>
      <c r="B37" s="21">
        <f t="shared" ref="B37:M37" si="4">SUM(B31:B36)</f>
        <v>0</v>
      </c>
      <c r="C37" s="21">
        <f t="shared" si="4"/>
        <v>0</v>
      </c>
      <c r="D37" s="21">
        <f t="shared" si="4"/>
        <v>0</v>
      </c>
      <c r="E37" s="21">
        <f t="shared" si="4"/>
        <v>0</v>
      </c>
      <c r="F37" s="21">
        <f t="shared" si="4"/>
        <v>0</v>
      </c>
      <c r="G37" s="21">
        <f t="shared" si="4"/>
        <v>0</v>
      </c>
      <c r="H37" s="21">
        <f t="shared" si="4"/>
        <v>0</v>
      </c>
      <c r="I37" s="21">
        <f t="shared" si="4"/>
        <v>0</v>
      </c>
      <c r="J37" s="21">
        <f t="shared" si="4"/>
        <v>0</v>
      </c>
      <c r="K37" s="21">
        <f t="shared" si="4"/>
        <v>0</v>
      </c>
      <c r="L37" s="21">
        <f t="shared" si="4"/>
        <v>0</v>
      </c>
      <c r="M37" s="21">
        <f t="shared" si="4"/>
        <v>0</v>
      </c>
    </row>
    <row r="38" spans="1:13" s="30" customFormat="1" ht="13.5" thickBot="1" x14ac:dyDescent="0.25">
      <c r="A38" s="28" t="s">
        <v>80</v>
      </c>
      <c r="B38" s="29" t="e">
        <f t="shared" ref="B38:M38" si="5">B37/B$94</f>
        <v>#DIV/0!</v>
      </c>
      <c r="C38" s="29" t="e">
        <f t="shared" si="5"/>
        <v>#DIV/0!</v>
      </c>
      <c r="D38" s="29" t="e">
        <f t="shared" si="5"/>
        <v>#DIV/0!</v>
      </c>
      <c r="E38" s="29" t="e">
        <f t="shared" si="5"/>
        <v>#DIV/0!</v>
      </c>
      <c r="F38" s="29" t="e">
        <f t="shared" si="5"/>
        <v>#DIV/0!</v>
      </c>
      <c r="G38" s="29" t="e">
        <f t="shared" si="5"/>
        <v>#DIV/0!</v>
      </c>
      <c r="H38" s="29" t="e">
        <f t="shared" si="5"/>
        <v>#DIV/0!</v>
      </c>
      <c r="I38" s="29" t="e">
        <f t="shared" si="5"/>
        <v>#DIV/0!</v>
      </c>
      <c r="J38" s="29" t="e">
        <f t="shared" si="5"/>
        <v>#DIV/0!</v>
      </c>
      <c r="K38" s="29" t="e">
        <f t="shared" si="5"/>
        <v>#DIV/0!</v>
      </c>
      <c r="L38" s="29" t="e">
        <f t="shared" si="5"/>
        <v>#DIV/0!</v>
      </c>
      <c r="M38" s="29" t="e">
        <f t="shared" si="5"/>
        <v>#DIV/0!</v>
      </c>
    </row>
    <row r="39" spans="1:13" s="30" customFormat="1" ht="13.5" thickBot="1" x14ac:dyDescent="0.25">
      <c r="A39" s="31" t="s">
        <v>81</v>
      </c>
      <c r="B39" s="117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</row>
    <row r="40" spans="1:13" x14ac:dyDescent="0.2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A41" s="4" t="s">
        <v>54</v>
      </c>
      <c r="B41" s="1" t="s">
        <v>1</v>
      </c>
      <c r="C41" s="1" t="s">
        <v>2</v>
      </c>
      <c r="D41" s="1" t="s">
        <v>3</v>
      </c>
      <c r="E41" s="1" t="s">
        <v>4</v>
      </c>
      <c r="F41" s="1" t="s">
        <v>5</v>
      </c>
      <c r="G41" s="1" t="s">
        <v>6</v>
      </c>
      <c r="H41" s="1" t="s">
        <v>7</v>
      </c>
      <c r="I41" s="1" t="s">
        <v>8</v>
      </c>
      <c r="J41" s="1" t="s">
        <v>9</v>
      </c>
      <c r="K41" s="1" t="s">
        <v>10</v>
      </c>
      <c r="L41" s="1" t="s">
        <v>11</v>
      </c>
      <c r="M41" s="1" t="s">
        <v>12</v>
      </c>
    </row>
    <row r="42" spans="1:13" s="11" customFormat="1" x14ac:dyDescent="0.2">
      <c r="A42" s="9" t="s">
        <v>21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s="11" customFormat="1" x14ac:dyDescent="0.2">
      <c r="A43" s="9" t="s">
        <v>55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11" customFormat="1" x14ac:dyDescent="0.2">
      <c r="A44" s="9" t="s">
        <v>56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s="11" customFormat="1" x14ac:dyDescent="0.2">
      <c r="A45" s="9" t="s">
        <v>57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s="11" customFormat="1" x14ac:dyDescent="0.2">
      <c r="A46" s="9" t="s">
        <v>58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s="11" customFormat="1" x14ac:dyDescent="0.2">
      <c r="A47" s="9" t="s">
        <v>70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s="11" customFormat="1" x14ac:dyDescent="0.2">
      <c r="A48" s="9" t="s">
        <v>59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s="11" customFormat="1" x14ac:dyDescent="0.2">
      <c r="A49" s="9" t="s">
        <v>22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s="11" customFormat="1" x14ac:dyDescent="0.2">
      <c r="A50" s="9" t="s">
        <v>74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s="11" customFormat="1" x14ac:dyDescent="0.2">
      <c r="A51" s="9" t="s">
        <v>60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s="11" customFormat="1" x14ac:dyDescent="0.2">
      <c r="A52" s="9" t="s">
        <v>61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s="11" customFormat="1" x14ac:dyDescent="0.2">
      <c r="A53" s="9" t="s">
        <v>62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s="11" customFormat="1" x14ac:dyDescent="0.2">
      <c r="A54" s="9" t="s">
        <v>75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s="11" customFormat="1" x14ac:dyDescent="0.2">
      <c r="A55" s="9" t="s">
        <v>78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s="11" customFormat="1" ht="13.5" thickBot="1" x14ac:dyDescent="0.25">
      <c r="A56" s="22" t="s">
        <v>63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s="11" customFormat="1" ht="13.5" thickBot="1" x14ac:dyDescent="0.25">
      <c r="A57" s="20" t="s">
        <v>13</v>
      </c>
      <c r="B57" s="21">
        <f t="shared" ref="B57:M57" si="6">SUM(B42:B56)</f>
        <v>0</v>
      </c>
      <c r="C57" s="21">
        <f t="shared" si="6"/>
        <v>0</v>
      </c>
      <c r="D57" s="21">
        <f t="shared" si="6"/>
        <v>0</v>
      </c>
      <c r="E57" s="21">
        <f t="shared" si="6"/>
        <v>0</v>
      </c>
      <c r="F57" s="21">
        <f t="shared" si="6"/>
        <v>0</v>
      </c>
      <c r="G57" s="21">
        <f t="shared" si="6"/>
        <v>0</v>
      </c>
      <c r="H57" s="21">
        <f t="shared" si="6"/>
        <v>0</v>
      </c>
      <c r="I57" s="21">
        <f t="shared" si="6"/>
        <v>0</v>
      </c>
      <c r="J57" s="21">
        <f t="shared" si="6"/>
        <v>0</v>
      </c>
      <c r="K57" s="21">
        <f t="shared" si="6"/>
        <v>0</v>
      </c>
      <c r="L57" s="21">
        <f t="shared" si="6"/>
        <v>0</v>
      </c>
      <c r="M57" s="21">
        <f t="shared" si="6"/>
        <v>0</v>
      </c>
    </row>
    <row r="58" spans="1:13" s="30" customFormat="1" ht="13.5" thickBot="1" x14ac:dyDescent="0.25">
      <c r="A58" s="28" t="s">
        <v>80</v>
      </c>
      <c r="B58" s="29" t="e">
        <f t="shared" ref="B58:M58" si="7">B57/B$94</f>
        <v>#DIV/0!</v>
      </c>
      <c r="C58" s="29" t="e">
        <f t="shared" si="7"/>
        <v>#DIV/0!</v>
      </c>
      <c r="D58" s="29" t="e">
        <f t="shared" si="7"/>
        <v>#DIV/0!</v>
      </c>
      <c r="E58" s="29" t="e">
        <f t="shared" si="7"/>
        <v>#DIV/0!</v>
      </c>
      <c r="F58" s="29" t="e">
        <f t="shared" si="7"/>
        <v>#DIV/0!</v>
      </c>
      <c r="G58" s="29" t="e">
        <f t="shared" si="7"/>
        <v>#DIV/0!</v>
      </c>
      <c r="H58" s="29" t="e">
        <f t="shared" si="7"/>
        <v>#DIV/0!</v>
      </c>
      <c r="I58" s="29" t="e">
        <f t="shared" si="7"/>
        <v>#DIV/0!</v>
      </c>
      <c r="J58" s="29" t="e">
        <f t="shared" si="7"/>
        <v>#DIV/0!</v>
      </c>
      <c r="K58" s="29" t="e">
        <f t="shared" si="7"/>
        <v>#DIV/0!</v>
      </c>
      <c r="L58" s="29" t="e">
        <f t="shared" si="7"/>
        <v>#DIV/0!</v>
      </c>
      <c r="M58" s="29" t="e">
        <f t="shared" si="7"/>
        <v>#DIV/0!</v>
      </c>
    </row>
    <row r="59" spans="1:13" s="30" customFormat="1" ht="13.5" thickBot="1" x14ac:dyDescent="0.25">
      <c r="A59" s="31" t="s">
        <v>81</v>
      </c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9"/>
    </row>
    <row r="60" spans="1:13" x14ac:dyDescent="0.2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4" t="s">
        <v>64</v>
      </c>
      <c r="B61" s="1" t="s">
        <v>1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1" t="s">
        <v>7</v>
      </c>
      <c r="I61" s="1" t="s">
        <v>8</v>
      </c>
      <c r="J61" s="1" t="s">
        <v>9</v>
      </c>
      <c r="K61" s="1" t="s">
        <v>10</v>
      </c>
      <c r="L61" s="1" t="s">
        <v>11</v>
      </c>
      <c r="M61" s="1" t="s">
        <v>12</v>
      </c>
    </row>
    <row r="62" spans="1:13" s="11" customFormat="1" x14ac:dyDescent="0.2">
      <c r="A62" s="9" t="s">
        <v>65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s="11" customFormat="1" x14ac:dyDescent="0.2">
      <c r="A63" s="9" t="s">
        <v>66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s="11" customFormat="1" x14ac:dyDescent="0.2">
      <c r="A64" s="9" t="s">
        <v>67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s="11" customFormat="1" x14ac:dyDescent="0.2">
      <c r="A65" s="9" t="s">
        <v>68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s="11" customFormat="1" ht="13.5" thickBot="1" x14ac:dyDescent="0.25">
      <c r="A66" s="9" t="s">
        <v>69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s="11" customFormat="1" ht="13.5" thickBot="1" x14ac:dyDescent="0.25">
      <c r="A67" s="20" t="s">
        <v>13</v>
      </c>
      <c r="B67" s="21">
        <f t="shared" ref="B67:M67" si="8">SUM(B62:B66)</f>
        <v>0</v>
      </c>
      <c r="C67" s="21">
        <f t="shared" si="8"/>
        <v>0</v>
      </c>
      <c r="D67" s="21">
        <f t="shared" si="8"/>
        <v>0</v>
      </c>
      <c r="E67" s="21">
        <f t="shared" si="8"/>
        <v>0</v>
      </c>
      <c r="F67" s="21">
        <f t="shared" si="8"/>
        <v>0</v>
      </c>
      <c r="G67" s="21">
        <f t="shared" si="8"/>
        <v>0</v>
      </c>
      <c r="H67" s="21">
        <f t="shared" si="8"/>
        <v>0</v>
      </c>
      <c r="I67" s="21">
        <f t="shared" si="8"/>
        <v>0</v>
      </c>
      <c r="J67" s="21">
        <f t="shared" si="8"/>
        <v>0</v>
      </c>
      <c r="K67" s="21">
        <f t="shared" si="8"/>
        <v>0</v>
      </c>
      <c r="L67" s="21">
        <f t="shared" si="8"/>
        <v>0</v>
      </c>
      <c r="M67" s="21">
        <f t="shared" si="8"/>
        <v>0</v>
      </c>
    </row>
    <row r="68" spans="1:13" s="30" customFormat="1" ht="13.5" thickBot="1" x14ac:dyDescent="0.25">
      <c r="A68" s="28" t="s">
        <v>80</v>
      </c>
      <c r="B68" s="29" t="e">
        <f t="shared" ref="B68:M68" si="9">B67/B$94</f>
        <v>#DIV/0!</v>
      </c>
      <c r="C68" s="29" t="e">
        <f t="shared" si="9"/>
        <v>#DIV/0!</v>
      </c>
      <c r="D68" s="29" t="e">
        <f t="shared" si="9"/>
        <v>#DIV/0!</v>
      </c>
      <c r="E68" s="29" t="e">
        <f t="shared" si="9"/>
        <v>#DIV/0!</v>
      </c>
      <c r="F68" s="29" t="e">
        <f t="shared" si="9"/>
        <v>#DIV/0!</v>
      </c>
      <c r="G68" s="29" t="e">
        <f t="shared" si="9"/>
        <v>#DIV/0!</v>
      </c>
      <c r="H68" s="29" t="e">
        <f t="shared" si="9"/>
        <v>#DIV/0!</v>
      </c>
      <c r="I68" s="29" t="e">
        <f t="shared" si="9"/>
        <v>#DIV/0!</v>
      </c>
      <c r="J68" s="29" t="e">
        <f t="shared" si="9"/>
        <v>#DIV/0!</v>
      </c>
      <c r="K68" s="29" t="e">
        <f t="shared" si="9"/>
        <v>#DIV/0!</v>
      </c>
      <c r="L68" s="29" t="e">
        <f t="shared" si="9"/>
        <v>#DIV/0!</v>
      </c>
      <c r="M68" s="29" t="e">
        <f t="shared" si="9"/>
        <v>#DIV/0!</v>
      </c>
    </row>
    <row r="69" spans="1:13" s="30" customFormat="1" ht="13.5" thickBot="1" x14ac:dyDescent="0.25">
      <c r="A69" s="31" t="s">
        <v>81</v>
      </c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9"/>
    </row>
    <row r="70" spans="1:13" x14ac:dyDescent="0.2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4" t="s">
        <v>24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</row>
    <row r="72" spans="1:13" s="11" customFormat="1" x14ac:dyDescent="0.2">
      <c r="A72" s="9" t="s">
        <v>25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s="11" customFormat="1" x14ac:dyDescent="0.2">
      <c r="A73" s="9" t="s">
        <v>83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s="11" customFormat="1" x14ac:dyDescent="0.2">
      <c r="A74" s="9" t="s">
        <v>71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s="11" customFormat="1" x14ac:dyDescent="0.2">
      <c r="A75" s="23" t="s">
        <v>26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s="11" customFormat="1" x14ac:dyDescent="0.2">
      <c r="A76" s="23" t="s">
        <v>72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s="11" customFormat="1" x14ac:dyDescent="0.2">
      <c r="A77" s="24" t="s">
        <v>73</v>
      </c>
      <c r="B77" s="10"/>
      <c r="C77" s="10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s="11" customFormat="1" ht="13.5" thickBot="1" x14ac:dyDescent="0.25">
      <c r="A78" s="12" t="s">
        <v>82</v>
      </c>
      <c r="B78" s="10"/>
      <c r="C78" s="10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s="11" customFormat="1" ht="13.5" thickBot="1" x14ac:dyDescent="0.25">
      <c r="A79" s="20" t="s">
        <v>13</v>
      </c>
      <c r="B79" s="21">
        <f t="shared" ref="B79:M79" si="10">SUM(B72:B78)</f>
        <v>0</v>
      </c>
      <c r="C79" s="21">
        <f t="shared" si="10"/>
        <v>0</v>
      </c>
      <c r="D79" s="21">
        <f t="shared" si="10"/>
        <v>0</v>
      </c>
      <c r="E79" s="21">
        <f t="shared" si="10"/>
        <v>0</v>
      </c>
      <c r="F79" s="21">
        <f t="shared" si="10"/>
        <v>0</v>
      </c>
      <c r="G79" s="21">
        <f t="shared" si="10"/>
        <v>0</v>
      </c>
      <c r="H79" s="21">
        <f t="shared" si="10"/>
        <v>0</v>
      </c>
      <c r="I79" s="21">
        <f t="shared" si="10"/>
        <v>0</v>
      </c>
      <c r="J79" s="21">
        <f t="shared" si="10"/>
        <v>0</v>
      </c>
      <c r="K79" s="21">
        <f t="shared" si="10"/>
        <v>0</v>
      </c>
      <c r="L79" s="21">
        <f t="shared" si="10"/>
        <v>0</v>
      </c>
      <c r="M79" s="21">
        <f t="shared" si="10"/>
        <v>0</v>
      </c>
    </row>
    <row r="80" spans="1:13" s="30" customFormat="1" ht="13.5" thickBot="1" x14ac:dyDescent="0.25">
      <c r="A80" s="28" t="s">
        <v>80</v>
      </c>
      <c r="B80" s="29" t="e">
        <f t="shared" ref="B80:M80" si="11">B79/B$94</f>
        <v>#DIV/0!</v>
      </c>
      <c r="C80" s="29" t="e">
        <f t="shared" si="11"/>
        <v>#DIV/0!</v>
      </c>
      <c r="D80" s="29" t="e">
        <f t="shared" si="11"/>
        <v>#DIV/0!</v>
      </c>
      <c r="E80" s="29" t="e">
        <f t="shared" si="11"/>
        <v>#DIV/0!</v>
      </c>
      <c r="F80" s="29" t="e">
        <f t="shared" si="11"/>
        <v>#DIV/0!</v>
      </c>
      <c r="G80" s="29" t="e">
        <f t="shared" si="11"/>
        <v>#DIV/0!</v>
      </c>
      <c r="H80" s="29" t="e">
        <f t="shared" si="11"/>
        <v>#DIV/0!</v>
      </c>
      <c r="I80" s="29" t="e">
        <f t="shared" si="11"/>
        <v>#DIV/0!</v>
      </c>
      <c r="J80" s="29" t="e">
        <f t="shared" si="11"/>
        <v>#DIV/0!</v>
      </c>
      <c r="K80" s="29" t="e">
        <f t="shared" si="11"/>
        <v>#DIV/0!</v>
      </c>
      <c r="L80" s="29" t="e">
        <f t="shared" si="11"/>
        <v>#DIV/0!</v>
      </c>
      <c r="M80" s="29" t="e">
        <f t="shared" si="11"/>
        <v>#DIV/0!</v>
      </c>
    </row>
    <row r="81" spans="1:13" s="30" customFormat="1" ht="13.5" thickBot="1" x14ac:dyDescent="0.25">
      <c r="A81" s="31" t="s">
        <v>81</v>
      </c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9"/>
    </row>
    <row r="82" spans="1:13" x14ac:dyDescent="0.2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4" t="s">
        <v>28</v>
      </c>
      <c r="B83" s="1" t="s">
        <v>1</v>
      </c>
      <c r="C83" s="1" t="s">
        <v>2</v>
      </c>
      <c r="D83" s="1" t="s">
        <v>3</v>
      </c>
      <c r="E83" s="1" t="s">
        <v>4</v>
      </c>
      <c r="F83" s="1" t="s">
        <v>5</v>
      </c>
      <c r="G83" s="1" t="s">
        <v>6</v>
      </c>
      <c r="H83" s="1" t="s">
        <v>7</v>
      </c>
      <c r="I83" s="1" t="s">
        <v>8</v>
      </c>
      <c r="J83" s="1" t="s">
        <v>9</v>
      </c>
      <c r="K83" s="1" t="s">
        <v>10</v>
      </c>
      <c r="L83" s="1" t="s">
        <v>11</v>
      </c>
      <c r="M83" s="1" t="s">
        <v>12</v>
      </c>
    </row>
    <row r="84" spans="1:13" s="11" customFormat="1" x14ac:dyDescent="0.2">
      <c r="A84" s="9" t="s">
        <v>29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1:13" s="11" customFormat="1" x14ac:dyDescent="0.2">
      <c r="A85" s="9" t="s">
        <v>77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3" s="11" customFormat="1" ht="13.5" thickBot="1" x14ac:dyDescent="0.25">
      <c r="A86" s="9" t="s">
        <v>30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</row>
    <row r="87" spans="1:13" s="11" customFormat="1" ht="13.5" thickBot="1" x14ac:dyDescent="0.25">
      <c r="A87" s="20" t="s">
        <v>13</v>
      </c>
      <c r="B87" s="21">
        <f t="shared" ref="B87:M87" si="12">SUM(B84:B86)</f>
        <v>0</v>
      </c>
      <c r="C87" s="21">
        <f t="shared" si="12"/>
        <v>0</v>
      </c>
      <c r="D87" s="21">
        <f t="shared" si="12"/>
        <v>0</v>
      </c>
      <c r="E87" s="21">
        <f t="shared" si="12"/>
        <v>0</v>
      </c>
      <c r="F87" s="21">
        <f t="shared" si="12"/>
        <v>0</v>
      </c>
      <c r="G87" s="21">
        <f t="shared" si="12"/>
        <v>0</v>
      </c>
      <c r="H87" s="21">
        <f t="shared" si="12"/>
        <v>0</v>
      </c>
      <c r="I87" s="21">
        <f t="shared" si="12"/>
        <v>0</v>
      </c>
      <c r="J87" s="21">
        <f t="shared" si="12"/>
        <v>0</v>
      </c>
      <c r="K87" s="21">
        <f t="shared" si="12"/>
        <v>0</v>
      </c>
      <c r="L87" s="21">
        <f t="shared" si="12"/>
        <v>0</v>
      </c>
      <c r="M87" s="21">
        <f t="shared" si="12"/>
        <v>0</v>
      </c>
    </row>
    <row r="88" spans="1:13" s="30" customFormat="1" ht="13.5" thickBot="1" x14ac:dyDescent="0.25">
      <c r="A88" s="28" t="s">
        <v>80</v>
      </c>
      <c r="B88" s="29" t="e">
        <f t="shared" ref="B88:M88" si="13">B87/B$94</f>
        <v>#DIV/0!</v>
      </c>
      <c r="C88" s="29" t="e">
        <f t="shared" si="13"/>
        <v>#DIV/0!</v>
      </c>
      <c r="D88" s="29" t="e">
        <f t="shared" si="13"/>
        <v>#DIV/0!</v>
      </c>
      <c r="E88" s="29" t="e">
        <f t="shared" si="13"/>
        <v>#DIV/0!</v>
      </c>
      <c r="F88" s="29" t="e">
        <f t="shared" si="13"/>
        <v>#DIV/0!</v>
      </c>
      <c r="G88" s="29" t="e">
        <f t="shared" si="13"/>
        <v>#DIV/0!</v>
      </c>
      <c r="H88" s="29" t="e">
        <f t="shared" si="13"/>
        <v>#DIV/0!</v>
      </c>
      <c r="I88" s="29" t="e">
        <f t="shared" si="13"/>
        <v>#DIV/0!</v>
      </c>
      <c r="J88" s="29" t="e">
        <f t="shared" si="13"/>
        <v>#DIV/0!</v>
      </c>
      <c r="K88" s="29" t="e">
        <f t="shared" si="13"/>
        <v>#DIV/0!</v>
      </c>
      <c r="L88" s="29" t="e">
        <f t="shared" si="13"/>
        <v>#DIV/0!</v>
      </c>
      <c r="M88" s="29" t="e">
        <f t="shared" si="13"/>
        <v>#DIV/0!</v>
      </c>
    </row>
    <row r="89" spans="1:13" s="30" customFormat="1" ht="13.5" thickBot="1" x14ac:dyDescent="0.25">
      <c r="A89" s="31" t="s">
        <v>81</v>
      </c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9"/>
    </row>
    <row r="90" spans="1:13" x14ac:dyDescent="0.2">
      <c r="A90" s="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2">
      <c r="A91" s="7" t="s">
        <v>31</v>
      </c>
      <c r="B91" s="1" t="s">
        <v>1</v>
      </c>
      <c r="C91" s="1" t="s">
        <v>2</v>
      </c>
      <c r="D91" s="1" t="s">
        <v>3</v>
      </c>
      <c r="E91" s="1" t="s">
        <v>4</v>
      </c>
      <c r="F91" s="1" t="s">
        <v>5</v>
      </c>
      <c r="G91" s="1" t="s">
        <v>6</v>
      </c>
      <c r="H91" s="1" t="s">
        <v>7</v>
      </c>
      <c r="I91" s="1" t="s">
        <v>8</v>
      </c>
      <c r="J91" s="1" t="s">
        <v>9</v>
      </c>
      <c r="K91" s="1" t="s">
        <v>10</v>
      </c>
      <c r="L91" s="1" t="s">
        <v>11</v>
      </c>
      <c r="M91" s="1" t="s">
        <v>12</v>
      </c>
    </row>
    <row r="92" spans="1:13" ht="13.5" thickBo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s="11" customFormat="1" ht="13.5" thickBot="1" x14ac:dyDescent="0.25">
      <c r="A93" s="14" t="s">
        <v>0</v>
      </c>
      <c r="B93" s="15" t="str">
        <f>Receitas!B13</f>
        <v/>
      </c>
      <c r="C93" s="15" t="str">
        <f>Receitas!C13</f>
        <v/>
      </c>
      <c r="D93" s="15" t="str">
        <f>Receitas!D13</f>
        <v/>
      </c>
      <c r="E93" s="15" t="str">
        <f>Receitas!E13</f>
        <v/>
      </c>
      <c r="F93" s="15" t="str">
        <f>Receitas!F13</f>
        <v/>
      </c>
      <c r="G93" s="15" t="str">
        <f>Receitas!G13</f>
        <v/>
      </c>
      <c r="H93" s="15" t="str">
        <f>Receitas!H13</f>
        <v/>
      </c>
      <c r="I93" s="15" t="str">
        <f>Receitas!I13</f>
        <v/>
      </c>
      <c r="J93" s="15" t="str">
        <f>Receitas!J13</f>
        <v/>
      </c>
      <c r="K93" s="15" t="str">
        <f>Receitas!K13</f>
        <v/>
      </c>
      <c r="L93" s="15" t="str">
        <f>Receitas!L13</f>
        <v/>
      </c>
      <c r="M93" s="15" t="str">
        <f>Receitas!M13</f>
        <v/>
      </c>
    </row>
    <row r="94" spans="1:13" s="11" customFormat="1" ht="13.5" thickBot="1" x14ac:dyDescent="0.25">
      <c r="A94" s="20" t="s">
        <v>32</v>
      </c>
      <c r="B94" s="21">
        <f t="shared" ref="B94:M94" si="14">B87+B79+B67+B57+B37+B26+B15</f>
        <v>0</v>
      </c>
      <c r="C94" s="21">
        <f t="shared" si="14"/>
        <v>0</v>
      </c>
      <c r="D94" s="21">
        <f t="shared" si="14"/>
        <v>0</v>
      </c>
      <c r="E94" s="21">
        <f t="shared" si="14"/>
        <v>0</v>
      </c>
      <c r="F94" s="21">
        <f t="shared" si="14"/>
        <v>0</v>
      </c>
      <c r="G94" s="21">
        <f t="shared" si="14"/>
        <v>0</v>
      </c>
      <c r="H94" s="21">
        <f t="shared" si="14"/>
        <v>0</v>
      </c>
      <c r="I94" s="21">
        <f t="shared" si="14"/>
        <v>0</v>
      </c>
      <c r="J94" s="21">
        <f t="shared" si="14"/>
        <v>0</v>
      </c>
      <c r="K94" s="21">
        <f t="shared" si="14"/>
        <v>0</v>
      </c>
      <c r="L94" s="21">
        <f t="shared" si="14"/>
        <v>0</v>
      </c>
      <c r="M94" s="21">
        <f t="shared" si="14"/>
        <v>0</v>
      </c>
    </row>
    <row r="95" spans="1:13" s="11" customFormat="1" ht="13.5" thickBot="1" x14ac:dyDescent="0.25">
      <c r="A95" s="26" t="s">
        <v>84</v>
      </c>
      <c r="B95" s="27" t="e">
        <f t="shared" ref="B95:M95" si="15">B93-B94</f>
        <v>#VALUE!</v>
      </c>
      <c r="C95" s="27" t="e">
        <f t="shared" si="15"/>
        <v>#VALUE!</v>
      </c>
      <c r="D95" s="27" t="e">
        <f t="shared" si="15"/>
        <v>#VALUE!</v>
      </c>
      <c r="E95" s="27" t="e">
        <f t="shared" si="15"/>
        <v>#VALUE!</v>
      </c>
      <c r="F95" s="27" t="e">
        <f t="shared" si="15"/>
        <v>#VALUE!</v>
      </c>
      <c r="G95" s="27" t="e">
        <f t="shared" si="15"/>
        <v>#VALUE!</v>
      </c>
      <c r="H95" s="27" t="e">
        <f t="shared" si="15"/>
        <v>#VALUE!</v>
      </c>
      <c r="I95" s="27" t="e">
        <f t="shared" si="15"/>
        <v>#VALUE!</v>
      </c>
      <c r="J95" s="27" t="e">
        <f t="shared" si="15"/>
        <v>#VALUE!</v>
      </c>
      <c r="K95" s="27" t="e">
        <f t="shared" si="15"/>
        <v>#VALUE!</v>
      </c>
      <c r="L95" s="27" t="e">
        <f t="shared" si="15"/>
        <v>#VALUE!</v>
      </c>
      <c r="M95" s="27" t="e">
        <f t="shared" si="15"/>
        <v>#VALUE!</v>
      </c>
    </row>
  </sheetData>
  <mergeCells count="7">
    <mergeCell ref="B69:M69"/>
    <mergeCell ref="B81:M81"/>
    <mergeCell ref="B89:M89"/>
    <mergeCell ref="B17:M17"/>
    <mergeCell ref="B28:M28"/>
    <mergeCell ref="B39:M39"/>
    <mergeCell ref="B59:M5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"/>
  <sheetViews>
    <sheetView zoomScale="220" zoomScaleNormal="220" workbookViewId="0">
      <selection activeCell="E10" sqref="E10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T61"/>
  <sheetViews>
    <sheetView zoomScale="70" zoomScaleNormal="70" workbookViewId="0">
      <selection activeCell="R3" sqref="R3"/>
    </sheetView>
  </sheetViews>
  <sheetFormatPr defaultRowHeight="12.75" x14ac:dyDescent="0.2"/>
  <cols>
    <col min="1" max="1" width="46.85546875" bestFit="1" customWidth="1"/>
    <col min="17" max="17" width="16.5703125" bestFit="1" customWidth="1"/>
    <col min="18" max="18" width="51.85546875" bestFit="1" customWidth="1"/>
    <col min="19" max="19" width="19.28515625" bestFit="1" customWidth="1"/>
    <col min="20" max="20" width="7.85546875" bestFit="1" customWidth="1"/>
  </cols>
  <sheetData>
    <row r="1" spans="1:20" ht="26.25" thickBot="1" x14ac:dyDescent="0.4">
      <c r="A1" s="53" t="s">
        <v>28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4" t="s">
        <v>12</v>
      </c>
      <c r="N1" s="72" t="s">
        <v>134</v>
      </c>
      <c r="Q1" s="68"/>
      <c r="R1" s="68" t="s">
        <v>133</v>
      </c>
      <c r="S1" s="68" t="str">
        <f>Menu!M8</f>
        <v>Todos</v>
      </c>
      <c r="T1" s="68" t="str">
        <f>LEFT(S1,3)</f>
        <v>Tod</v>
      </c>
    </row>
    <row r="2" spans="1:20" ht="25.5" x14ac:dyDescent="0.35">
      <c r="A2" s="52" t="str">
        <f>'Despesas - Dívidas'!A8</f>
        <v>Cheque Especial - juros</v>
      </c>
      <c r="B2" s="52">
        <f>'Despesas - Dívidas'!B8</f>
        <v>0</v>
      </c>
      <c r="C2" s="52">
        <f>'Despesas - Dívidas'!C8</f>
        <v>0</v>
      </c>
      <c r="D2" s="52">
        <f>'Despesas - Dívidas'!D8</f>
        <v>0</v>
      </c>
      <c r="E2" s="52">
        <f>'Despesas - Dívidas'!E8</f>
        <v>0</v>
      </c>
      <c r="F2" s="52">
        <f>'Despesas - Dívidas'!F8</f>
        <v>0</v>
      </c>
      <c r="G2" s="52">
        <f>'Despesas - Dívidas'!G8</f>
        <v>0</v>
      </c>
      <c r="H2" s="52">
        <f>'Despesas - Dívidas'!H8</f>
        <v>0</v>
      </c>
      <c r="I2" s="52">
        <f>'Despesas - Dívidas'!I8</f>
        <v>0</v>
      </c>
      <c r="J2" s="52">
        <f>'Despesas - Dívidas'!J8</f>
        <v>0</v>
      </c>
      <c r="K2" s="52">
        <f>'Despesas - Dívidas'!K8</f>
        <v>0</v>
      </c>
      <c r="L2" s="52">
        <f>'Despesas - Dívidas'!L8</f>
        <v>0</v>
      </c>
      <c r="M2" s="52">
        <f>'Despesas - Dívidas'!M8</f>
        <v>0</v>
      </c>
      <c r="N2" s="73">
        <f>SUM(B2:M2)</f>
        <v>0</v>
      </c>
      <c r="Q2" s="68" t="s">
        <v>142</v>
      </c>
      <c r="R2" s="68" t="s">
        <v>143</v>
      </c>
      <c r="S2" s="68" t="s">
        <v>90</v>
      </c>
      <c r="T2" s="68"/>
    </row>
    <row r="3" spans="1:20" ht="25.5" x14ac:dyDescent="0.35">
      <c r="A3" s="52" t="str">
        <f>'Despesas - Dívidas'!A9</f>
        <v xml:space="preserve">Empréstimos </v>
      </c>
      <c r="B3" s="52">
        <f>'Despesas - Dívidas'!B9</f>
        <v>0</v>
      </c>
      <c r="C3" s="52">
        <f>'Despesas - Dívidas'!C9</f>
        <v>0</v>
      </c>
      <c r="D3" s="52">
        <f>'Despesas - Dívidas'!D9</f>
        <v>0</v>
      </c>
      <c r="E3" s="52">
        <f>'Despesas - Dívidas'!E9</f>
        <v>0</v>
      </c>
      <c r="F3" s="52">
        <f>'Despesas - Dívidas'!F9</f>
        <v>0</v>
      </c>
      <c r="G3" s="52">
        <f>'Despesas - Dívidas'!G9</f>
        <v>0</v>
      </c>
      <c r="H3" s="52">
        <f>'Despesas - Dívidas'!H9</f>
        <v>0</v>
      </c>
      <c r="I3" s="52">
        <f>'Despesas - Dívidas'!I9</f>
        <v>0</v>
      </c>
      <c r="J3" s="52">
        <f>'Despesas - Dívidas'!J9</f>
        <v>0</v>
      </c>
      <c r="K3" s="52">
        <f>'Despesas - Dívidas'!K9</f>
        <v>0</v>
      </c>
      <c r="L3" s="52">
        <f>'Despesas - Dívidas'!L9</f>
        <v>0</v>
      </c>
      <c r="M3" s="52">
        <f>'Despesas - Dívidas'!M9</f>
        <v>0</v>
      </c>
      <c r="N3" s="73">
        <f t="shared" ref="N3:N40" si="0">SUM(B3:M3)</f>
        <v>0</v>
      </c>
      <c r="Q3" s="68" t="s">
        <v>137</v>
      </c>
      <c r="R3" s="68" t="str">
        <f ca="1">IF(ISERROR(INDEX(DÍVIDAS,MATCH(S3,INDIRECT($T$1),0))),"",INDEX(DÍVIDAS,MATCH(S3,INDIRECT($T$1),0)))</f>
        <v/>
      </c>
      <c r="S3" s="68" t="str">
        <f ca="1">IF(MAX(INDIRECT(T1))=0,"",MAX(INDIRECT(T1)))</f>
        <v/>
      </c>
      <c r="T3" s="68"/>
    </row>
    <row r="4" spans="1:20" ht="25.5" x14ac:dyDescent="0.35">
      <c r="A4" s="52" t="str">
        <f>'Despesas - Dívidas'!A10</f>
        <v>Cartão de Crédito</v>
      </c>
      <c r="B4" s="52">
        <f>'Despesas - Dívidas'!B10</f>
        <v>0</v>
      </c>
      <c r="C4" s="52">
        <f>'Despesas - Dívidas'!C10</f>
        <v>0</v>
      </c>
      <c r="D4" s="52">
        <f>'Despesas - Dívidas'!D10</f>
        <v>0</v>
      </c>
      <c r="E4" s="52">
        <f>'Despesas - Dívidas'!E10</f>
        <v>0</v>
      </c>
      <c r="F4" s="52">
        <f>'Despesas - Dívidas'!F10</f>
        <v>0</v>
      </c>
      <c r="G4" s="52">
        <f>'Despesas - Dívidas'!G10</f>
        <v>0</v>
      </c>
      <c r="H4" s="52">
        <f>'Despesas - Dívidas'!H10</f>
        <v>0</v>
      </c>
      <c r="I4" s="52">
        <f>'Despesas - Dívidas'!I10</f>
        <v>0</v>
      </c>
      <c r="J4" s="52">
        <f>'Despesas - Dívidas'!J10</f>
        <v>0</v>
      </c>
      <c r="K4" s="52">
        <f>'Despesas - Dívidas'!K10</f>
        <v>0</v>
      </c>
      <c r="L4" s="52">
        <f>'Despesas - Dívidas'!L10</f>
        <v>0</v>
      </c>
      <c r="M4" s="52">
        <f>'Despesas - Dívidas'!M10</f>
        <v>0</v>
      </c>
      <c r="N4" s="73">
        <f t="shared" si="0"/>
        <v>0</v>
      </c>
      <c r="Q4" s="68" t="s">
        <v>138</v>
      </c>
      <c r="R4" s="68" t="str">
        <f ca="1">IF(ISERROR(INDEX(DÍVIDAS,MATCH(S4,INDIRECT($T$1),0))),"",INDEX(DÍVIDAS,MATCH(S4,INDIRECT($T$1),0)))</f>
        <v/>
      </c>
      <c r="S4" s="68" t="str">
        <f ca="1">IF(LARGE(INDIRECT(T1),2)=0,"",LARGE(INDIRECT(T1),2))</f>
        <v/>
      </c>
      <c r="T4" s="68"/>
    </row>
    <row r="5" spans="1:20" ht="25.5" x14ac:dyDescent="0.35">
      <c r="A5" s="52" t="str">
        <f>'Despesas - Dívidas'!A11&amp;" - Dívidas"</f>
        <v>Outros - Dívidas</v>
      </c>
      <c r="B5" s="52">
        <f>'Despesas - Dívidas'!B11</f>
        <v>0</v>
      </c>
      <c r="C5" s="52">
        <f>'Despesas - Dívidas'!C11</f>
        <v>0</v>
      </c>
      <c r="D5" s="52">
        <f>'Despesas - Dívidas'!D11</f>
        <v>0</v>
      </c>
      <c r="E5" s="52">
        <f>'Despesas - Dívidas'!E11</f>
        <v>0</v>
      </c>
      <c r="F5" s="52">
        <f>'Despesas - Dívidas'!F11</f>
        <v>0</v>
      </c>
      <c r="G5" s="52">
        <f>'Despesas - Dívidas'!G11</f>
        <v>0</v>
      </c>
      <c r="H5" s="52">
        <f>'Despesas - Dívidas'!H11</f>
        <v>0</v>
      </c>
      <c r="I5" s="52">
        <f>'Despesas - Dívidas'!I11</f>
        <v>0</v>
      </c>
      <c r="J5" s="52">
        <f>'Despesas - Dívidas'!J11</f>
        <v>0</v>
      </c>
      <c r="K5" s="52">
        <f>'Despesas - Dívidas'!K11</f>
        <v>0</v>
      </c>
      <c r="L5" s="52">
        <f>'Despesas - Dívidas'!L11</f>
        <v>0</v>
      </c>
      <c r="M5" s="52">
        <f>'Despesas - Dívidas'!M11</f>
        <v>0</v>
      </c>
      <c r="N5" s="73">
        <f t="shared" si="0"/>
        <v>0</v>
      </c>
      <c r="Q5" s="68"/>
      <c r="R5" s="68"/>
      <c r="S5" s="68"/>
      <c r="T5" s="68"/>
    </row>
    <row r="6" spans="1:20" ht="25.5" x14ac:dyDescent="0.35">
      <c r="A6" s="52" t="str">
        <f>'Despesas Fixas - Prest. a Pagar'!A8</f>
        <v>Carro</v>
      </c>
      <c r="B6" s="52">
        <f>'Despesas Fixas - Prest. a Pagar'!B8</f>
        <v>0</v>
      </c>
      <c r="C6" s="52">
        <f>'Despesas Fixas - Prest. a Pagar'!C8</f>
        <v>0</v>
      </c>
      <c r="D6" s="52">
        <f>'Despesas Fixas - Prest. a Pagar'!D8</f>
        <v>0</v>
      </c>
      <c r="E6" s="52">
        <f>'Despesas Fixas - Prest. a Pagar'!E8</f>
        <v>0</v>
      </c>
      <c r="F6" s="52">
        <f>'Despesas Fixas - Prest. a Pagar'!F8</f>
        <v>0</v>
      </c>
      <c r="G6" s="52">
        <f>'Despesas Fixas - Prest. a Pagar'!G8</f>
        <v>0</v>
      </c>
      <c r="H6" s="52">
        <f>'Despesas Fixas - Prest. a Pagar'!H8</f>
        <v>0</v>
      </c>
      <c r="I6" s="52">
        <f>'Despesas Fixas - Prest. a Pagar'!I8</f>
        <v>0</v>
      </c>
      <c r="J6" s="52">
        <f>'Despesas Fixas - Prest. a Pagar'!J8</f>
        <v>0</v>
      </c>
      <c r="K6" s="52">
        <f>'Despesas Fixas - Prest. a Pagar'!K8</f>
        <v>0</v>
      </c>
      <c r="L6" s="52">
        <f>'Despesas Fixas - Prest. a Pagar'!L8</f>
        <v>0</v>
      </c>
      <c r="M6" s="52">
        <f>'Despesas Fixas - Prest. a Pagar'!M8</f>
        <v>0</v>
      </c>
      <c r="N6" s="73">
        <f t="shared" si="0"/>
        <v>0</v>
      </c>
      <c r="Q6" s="68" t="s">
        <v>139</v>
      </c>
      <c r="R6" s="68" t="str">
        <f ca="1">IF(ISERROR(INDEX(DÍVIDAS,MATCH(S6,INDIRECT($T$1),0))),"",INDEX(DÍVIDAS,MATCH(S6,INDIRECT($T$1),0)))</f>
        <v/>
      </c>
      <c r="S6" s="68" t="str">
        <f ca="1">IF(LARGE(INDIRECT(T1),3)=0,"",LARGE(INDIRECT(T1),3))</f>
        <v/>
      </c>
      <c r="T6" s="68"/>
    </row>
    <row r="7" spans="1:20" ht="25.5" x14ac:dyDescent="0.35">
      <c r="A7" s="52" t="str">
        <f>'Despesas Fixas - Prest. a Pagar'!A9</f>
        <v>Previdência privada (longo prazo)</v>
      </c>
      <c r="B7" s="52">
        <f>'Despesas Fixas - Prest. a Pagar'!B9</f>
        <v>0</v>
      </c>
      <c r="C7" s="52">
        <f>'Despesas Fixas - Prest. a Pagar'!C9</f>
        <v>0</v>
      </c>
      <c r="D7" s="52">
        <f>'Despesas Fixas - Prest. a Pagar'!D9</f>
        <v>0</v>
      </c>
      <c r="E7" s="52">
        <f>'Despesas Fixas - Prest. a Pagar'!E9</f>
        <v>0</v>
      </c>
      <c r="F7" s="52">
        <f>'Despesas Fixas - Prest. a Pagar'!F9</f>
        <v>0</v>
      </c>
      <c r="G7" s="52">
        <f>'Despesas Fixas - Prest. a Pagar'!G9</f>
        <v>0</v>
      </c>
      <c r="H7" s="52">
        <f>'Despesas Fixas - Prest. a Pagar'!H9</f>
        <v>0</v>
      </c>
      <c r="I7" s="52">
        <f>'Despesas Fixas - Prest. a Pagar'!I9</f>
        <v>0</v>
      </c>
      <c r="J7" s="52">
        <f>'Despesas Fixas - Prest. a Pagar'!J9</f>
        <v>0</v>
      </c>
      <c r="K7" s="52">
        <f>'Despesas Fixas - Prest. a Pagar'!K9</f>
        <v>0</v>
      </c>
      <c r="L7" s="52">
        <f>'Despesas Fixas - Prest. a Pagar'!L9</f>
        <v>0</v>
      </c>
      <c r="M7" s="52">
        <f>'Despesas Fixas - Prest. a Pagar'!M9</f>
        <v>0</v>
      </c>
      <c r="N7" s="73">
        <f t="shared" si="0"/>
        <v>0</v>
      </c>
      <c r="Q7" s="68" t="s">
        <v>140</v>
      </c>
      <c r="R7" s="68" t="str">
        <f ca="1">IF(ISERROR(INDEX(DÍVIDAS,MATCH(S7,INDIRECT($T$1),0))),"",INDEX(DÍVIDAS,MATCH(S7,INDIRECT($T$1),0)))</f>
        <v/>
      </c>
      <c r="S7" s="68" t="str">
        <f ca="1">IF(LARGE(INDIRECT(T1),4)=0,"",LARGE(INDIRECT(T1),4))</f>
        <v/>
      </c>
      <c r="T7" s="68"/>
    </row>
    <row r="8" spans="1:20" ht="25.5" x14ac:dyDescent="0.35">
      <c r="A8" s="52" t="str">
        <f>'Despesas Fixas - Prest. a Pagar'!A10</f>
        <v>Empréstimos</v>
      </c>
      <c r="B8" s="52">
        <f>'Despesas Fixas - Prest. a Pagar'!B10</f>
        <v>0</v>
      </c>
      <c r="C8" s="52">
        <f>'Despesas Fixas - Prest. a Pagar'!C10</f>
        <v>0</v>
      </c>
      <c r="D8" s="52">
        <f>'Despesas Fixas - Prest. a Pagar'!D10</f>
        <v>0</v>
      </c>
      <c r="E8" s="52">
        <f>'Despesas Fixas - Prest. a Pagar'!E10</f>
        <v>0</v>
      </c>
      <c r="F8" s="52">
        <f>'Despesas Fixas - Prest. a Pagar'!F10</f>
        <v>0</v>
      </c>
      <c r="G8" s="52">
        <f>'Despesas Fixas - Prest. a Pagar'!G10</f>
        <v>0</v>
      </c>
      <c r="H8" s="52">
        <f>'Despesas Fixas - Prest. a Pagar'!H10</f>
        <v>0</v>
      </c>
      <c r="I8" s="52">
        <f>'Despesas Fixas - Prest. a Pagar'!I10</f>
        <v>0</v>
      </c>
      <c r="J8" s="52">
        <f>'Despesas Fixas - Prest. a Pagar'!J10</f>
        <v>0</v>
      </c>
      <c r="K8" s="52">
        <f>'Despesas Fixas - Prest. a Pagar'!K10</f>
        <v>0</v>
      </c>
      <c r="L8" s="52">
        <f>'Despesas Fixas - Prest. a Pagar'!L10</f>
        <v>0</v>
      </c>
      <c r="M8" s="52">
        <f>'Despesas Fixas - Prest. a Pagar'!M10</f>
        <v>0</v>
      </c>
      <c r="N8" s="73">
        <f t="shared" si="0"/>
        <v>0</v>
      </c>
      <c r="Q8" s="68" t="s">
        <v>141</v>
      </c>
      <c r="R8" s="68" t="str">
        <f ca="1">IF(ISERROR(INDEX(DÍVIDAS,MATCH(S8,INDIRECT($T$1),0))),"",INDEX(DÍVIDAS,MATCH(S8,INDIRECT($T$1),0)))</f>
        <v/>
      </c>
      <c r="S8" s="68" t="str">
        <f ca="1">IF(LARGE(INDIRECT(T1),5)=0,"",LARGE(INDIRECT(T1),5))</f>
        <v/>
      </c>
      <c r="T8" s="68"/>
    </row>
    <row r="9" spans="1:20" ht="13.5" x14ac:dyDescent="0.25">
      <c r="A9" s="52" t="str">
        <f>'Despesas Fixas - Prest. a Pagar'!A11</f>
        <v>Cheque pré</v>
      </c>
      <c r="B9" s="52">
        <f>'Despesas Fixas - Prest. a Pagar'!B11</f>
        <v>0</v>
      </c>
      <c r="C9" s="52">
        <f>'Despesas Fixas - Prest. a Pagar'!C11</f>
        <v>0</v>
      </c>
      <c r="D9" s="52">
        <f>'Despesas Fixas - Prest. a Pagar'!D11</f>
        <v>0</v>
      </c>
      <c r="E9" s="52">
        <f>'Despesas Fixas - Prest. a Pagar'!E11</f>
        <v>0</v>
      </c>
      <c r="F9" s="52">
        <f>'Despesas Fixas - Prest. a Pagar'!F11</f>
        <v>0</v>
      </c>
      <c r="G9" s="52">
        <f>'Despesas Fixas - Prest. a Pagar'!G11</f>
        <v>0</v>
      </c>
      <c r="H9" s="52">
        <f>'Despesas Fixas - Prest. a Pagar'!H11</f>
        <v>0</v>
      </c>
      <c r="I9" s="52">
        <f>'Despesas Fixas - Prest. a Pagar'!I11</f>
        <v>0</v>
      </c>
      <c r="J9" s="52">
        <f>'Despesas Fixas - Prest. a Pagar'!J11</f>
        <v>0</v>
      </c>
      <c r="K9" s="52">
        <f>'Despesas Fixas - Prest. a Pagar'!K11</f>
        <v>0</v>
      </c>
      <c r="L9" s="52">
        <f>'Despesas Fixas - Prest. a Pagar'!L11</f>
        <v>0</v>
      </c>
      <c r="M9" s="52">
        <f>'Despesas Fixas - Prest. a Pagar'!M11</f>
        <v>0</v>
      </c>
      <c r="N9" s="73">
        <f t="shared" si="0"/>
        <v>0</v>
      </c>
    </row>
    <row r="10" spans="1:20" ht="13.5" x14ac:dyDescent="0.25">
      <c r="A10" s="52" t="str">
        <f>'Despesas Fixas - Prest. a Pagar'!A12</f>
        <v>Crediários</v>
      </c>
      <c r="B10" s="52">
        <f>'Despesas Fixas - Prest. a Pagar'!B12</f>
        <v>0</v>
      </c>
      <c r="C10" s="52">
        <f>'Despesas Fixas - Prest. a Pagar'!C12</f>
        <v>0</v>
      </c>
      <c r="D10" s="52">
        <f>'Despesas Fixas - Prest. a Pagar'!D12</f>
        <v>0</v>
      </c>
      <c r="E10" s="52">
        <f>'Despesas Fixas - Prest. a Pagar'!E12</f>
        <v>0</v>
      </c>
      <c r="F10" s="52">
        <f>'Despesas Fixas - Prest. a Pagar'!F12</f>
        <v>0</v>
      </c>
      <c r="G10" s="52">
        <f>'Despesas Fixas - Prest. a Pagar'!G12</f>
        <v>0</v>
      </c>
      <c r="H10" s="52">
        <f>'Despesas Fixas - Prest. a Pagar'!H12</f>
        <v>0</v>
      </c>
      <c r="I10" s="52">
        <f>'Despesas Fixas - Prest. a Pagar'!I12</f>
        <v>0</v>
      </c>
      <c r="J10" s="52">
        <f>'Despesas Fixas - Prest. a Pagar'!J12</f>
        <v>0</v>
      </c>
      <c r="K10" s="52">
        <f>'Despesas Fixas - Prest. a Pagar'!K12</f>
        <v>0</v>
      </c>
      <c r="L10" s="52">
        <f>'Despesas Fixas - Prest. a Pagar'!L12</f>
        <v>0</v>
      </c>
      <c r="M10" s="52">
        <f>'Despesas Fixas - Prest. a Pagar'!M12</f>
        <v>0</v>
      </c>
      <c r="N10" s="73">
        <f t="shared" si="0"/>
        <v>0</v>
      </c>
    </row>
    <row r="11" spans="1:20" ht="13.5" x14ac:dyDescent="0.25">
      <c r="A11" s="52" t="str">
        <f>'Despesas Fixas - Prest. a Pagar'!A13</f>
        <v>Poupança forçada (curto/médio prazo)</v>
      </c>
      <c r="B11" s="52">
        <f>'Despesas Fixas - Prest. a Pagar'!B13</f>
        <v>0</v>
      </c>
      <c r="C11" s="52">
        <f>'Despesas Fixas - Prest. a Pagar'!C13</f>
        <v>0</v>
      </c>
      <c r="D11" s="52">
        <f>'Despesas Fixas - Prest. a Pagar'!D13</f>
        <v>0</v>
      </c>
      <c r="E11" s="52">
        <f>'Despesas Fixas - Prest. a Pagar'!E13</f>
        <v>0</v>
      </c>
      <c r="F11" s="52">
        <f>'Despesas Fixas - Prest. a Pagar'!F13</f>
        <v>0</v>
      </c>
      <c r="G11" s="52">
        <f>'Despesas Fixas - Prest. a Pagar'!G13</f>
        <v>0</v>
      </c>
      <c r="H11" s="52">
        <f>'Despesas Fixas - Prest. a Pagar'!H13</f>
        <v>0</v>
      </c>
      <c r="I11" s="52">
        <f>'Despesas Fixas - Prest. a Pagar'!I13</f>
        <v>0</v>
      </c>
      <c r="J11" s="52">
        <f>'Despesas Fixas - Prest. a Pagar'!J13</f>
        <v>0</v>
      </c>
      <c r="K11" s="52">
        <f>'Despesas Fixas - Prest. a Pagar'!K13</f>
        <v>0</v>
      </c>
      <c r="L11" s="52">
        <f>'Despesas Fixas - Prest. a Pagar'!L13</f>
        <v>0</v>
      </c>
      <c r="M11" s="52">
        <f>'Despesas Fixas - Prest. a Pagar'!M13</f>
        <v>0</v>
      </c>
      <c r="N11" s="73">
        <f t="shared" si="0"/>
        <v>0</v>
      </c>
    </row>
    <row r="12" spans="1:20" ht="13.5" x14ac:dyDescent="0.25">
      <c r="A12" s="52" t="str">
        <f>'Despesas Fixas - Prest. a Pagar'!A14&amp;" - Prestações à Pagar"</f>
        <v>Outros - Prestações à Pagar</v>
      </c>
      <c r="B12" s="52">
        <f>'Despesas Fixas - Prest. a Pagar'!B14</f>
        <v>0</v>
      </c>
      <c r="C12" s="52">
        <f>'Despesas Fixas - Prest. a Pagar'!C14</f>
        <v>0</v>
      </c>
      <c r="D12" s="52">
        <f>'Despesas Fixas - Prest. a Pagar'!D14</f>
        <v>0</v>
      </c>
      <c r="E12" s="52">
        <f>'Despesas Fixas - Prest. a Pagar'!E14</f>
        <v>0</v>
      </c>
      <c r="F12" s="52">
        <f>'Despesas Fixas - Prest. a Pagar'!F14</f>
        <v>0</v>
      </c>
      <c r="G12" s="52">
        <f>'Despesas Fixas - Prest. a Pagar'!G14</f>
        <v>0</v>
      </c>
      <c r="H12" s="52">
        <f>'Despesas Fixas - Prest. a Pagar'!H14</f>
        <v>0</v>
      </c>
      <c r="I12" s="52">
        <f>'Despesas Fixas - Prest. a Pagar'!I14</f>
        <v>0</v>
      </c>
      <c r="J12" s="52">
        <f>'Despesas Fixas - Prest. a Pagar'!J14</f>
        <v>0</v>
      </c>
      <c r="K12" s="52">
        <f>'Despesas Fixas - Prest. a Pagar'!K14</f>
        <v>0</v>
      </c>
      <c r="L12" s="52">
        <f>'Despesas Fixas - Prest. a Pagar'!L14</f>
        <v>0</v>
      </c>
      <c r="M12" s="52">
        <f>'Despesas Fixas - Prest. a Pagar'!M14</f>
        <v>0</v>
      </c>
      <c r="N12" s="73">
        <f t="shared" si="0"/>
        <v>0</v>
      </c>
    </row>
    <row r="13" spans="1:20" ht="13.5" x14ac:dyDescent="0.25">
      <c r="A13" s="52" t="str">
        <f>'Despesas Fixas - Imp e Taxas'!A8</f>
        <v>Taxa de incêndio</v>
      </c>
      <c r="B13" s="52">
        <f>'Despesas Fixas - Imp e Taxas'!B8</f>
        <v>0</v>
      </c>
      <c r="C13" s="52">
        <f>'Despesas Fixas - Imp e Taxas'!C8</f>
        <v>0</v>
      </c>
      <c r="D13" s="52">
        <f>'Despesas Fixas - Imp e Taxas'!D8</f>
        <v>0</v>
      </c>
      <c r="E13" s="52">
        <f>'Despesas Fixas - Imp e Taxas'!E8</f>
        <v>0</v>
      </c>
      <c r="F13" s="52">
        <f>'Despesas Fixas - Imp e Taxas'!F8</f>
        <v>0</v>
      </c>
      <c r="G13" s="52">
        <f>'Despesas Fixas - Imp e Taxas'!G8</f>
        <v>0</v>
      </c>
      <c r="H13" s="52">
        <f>'Despesas Fixas - Imp e Taxas'!H8</f>
        <v>0</v>
      </c>
      <c r="I13" s="52">
        <f>'Despesas Fixas - Imp e Taxas'!I8</f>
        <v>0</v>
      </c>
      <c r="J13" s="52">
        <f>'Despesas Fixas - Imp e Taxas'!J8</f>
        <v>0</v>
      </c>
      <c r="K13" s="52">
        <f>'Despesas Fixas - Imp e Taxas'!K8</f>
        <v>0</v>
      </c>
      <c r="L13" s="52">
        <f>'Despesas Fixas - Imp e Taxas'!L8</f>
        <v>0</v>
      </c>
      <c r="M13" s="52">
        <f>'Despesas Fixas - Imp e Taxas'!M8</f>
        <v>0</v>
      </c>
      <c r="N13" s="73">
        <f t="shared" si="0"/>
        <v>0</v>
      </c>
    </row>
    <row r="14" spans="1:20" ht="13.5" x14ac:dyDescent="0.25">
      <c r="A14" s="52" t="str">
        <f>'Despesas Fixas - Imp e Taxas'!A9</f>
        <v>Taxa de lixo</v>
      </c>
      <c r="B14" s="52">
        <f>'Despesas Fixas - Imp e Taxas'!B9</f>
        <v>0</v>
      </c>
      <c r="C14" s="52">
        <f>'Despesas Fixas - Imp e Taxas'!C9</f>
        <v>0</v>
      </c>
      <c r="D14" s="52">
        <f>'Despesas Fixas - Imp e Taxas'!D9</f>
        <v>0</v>
      </c>
      <c r="E14" s="52">
        <f>'Despesas Fixas - Imp e Taxas'!E9</f>
        <v>0</v>
      </c>
      <c r="F14" s="52">
        <f>'Despesas Fixas - Imp e Taxas'!F9</f>
        <v>0</v>
      </c>
      <c r="G14" s="52">
        <f>'Despesas Fixas - Imp e Taxas'!G9</f>
        <v>0</v>
      </c>
      <c r="H14" s="52">
        <f>'Despesas Fixas - Imp e Taxas'!H9</f>
        <v>0</v>
      </c>
      <c r="I14" s="52">
        <f>'Despesas Fixas - Imp e Taxas'!I9</f>
        <v>0</v>
      </c>
      <c r="J14" s="52">
        <f>'Despesas Fixas - Imp e Taxas'!J9</f>
        <v>0</v>
      </c>
      <c r="K14" s="52">
        <f>'Despesas Fixas - Imp e Taxas'!K9</f>
        <v>0</v>
      </c>
      <c r="L14" s="52">
        <f>'Despesas Fixas - Imp e Taxas'!L9</f>
        <v>0</v>
      </c>
      <c r="M14" s="52">
        <f>'Despesas Fixas - Imp e Taxas'!M9</f>
        <v>0</v>
      </c>
      <c r="N14" s="73">
        <f t="shared" si="0"/>
        <v>0</v>
      </c>
    </row>
    <row r="15" spans="1:20" ht="13.5" x14ac:dyDescent="0.25">
      <c r="A15" s="52" t="str">
        <f>'Despesas Fixas - Imp e Taxas'!A10</f>
        <v>IPVA</v>
      </c>
      <c r="B15" s="52">
        <f>'Despesas Fixas - Imp e Taxas'!B10</f>
        <v>0</v>
      </c>
      <c r="C15" s="52">
        <f>'Despesas Fixas - Imp e Taxas'!C10</f>
        <v>0</v>
      </c>
      <c r="D15" s="52">
        <f>'Despesas Fixas - Imp e Taxas'!D10</f>
        <v>0</v>
      </c>
      <c r="E15" s="52">
        <f>'Despesas Fixas - Imp e Taxas'!E10</f>
        <v>0</v>
      </c>
      <c r="F15" s="52">
        <f>'Despesas Fixas - Imp e Taxas'!F10</f>
        <v>0</v>
      </c>
      <c r="G15" s="52">
        <f>'Despesas Fixas - Imp e Taxas'!G10</f>
        <v>0</v>
      </c>
      <c r="H15" s="52">
        <f>'Despesas Fixas - Imp e Taxas'!H10</f>
        <v>0</v>
      </c>
      <c r="I15" s="52">
        <f>'Despesas Fixas - Imp e Taxas'!I10</f>
        <v>0</v>
      </c>
      <c r="J15" s="52">
        <f>'Despesas Fixas - Imp e Taxas'!J10</f>
        <v>0</v>
      </c>
      <c r="K15" s="52">
        <f>'Despesas Fixas - Imp e Taxas'!K10</f>
        <v>0</v>
      </c>
      <c r="L15" s="52">
        <f>'Despesas Fixas - Imp e Taxas'!L10</f>
        <v>0</v>
      </c>
      <c r="M15" s="52">
        <f>'Despesas Fixas - Imp e Taxas'!M10</f>
        <v>0</v>
      </c>
      <c r="N15" s="73">
        <f t="shared" si="0"/>
        <v>0</v>
      </c>
    </row>
    <row r="16" spans="1:20" ht="13.5" x14ac:dyDescent="0.25">
      <c r="A16" s="52" t="str">
        <f>'Despesas Fixas - Imp e Taxas'!A11</f>
        <v>Contribuição profissional</v>
      </c>
      <c r="B16" s="52">
        <f>'Despesas Fixas - Imp e Taxas'!B11</f>
        <v>0</v>
      </c>
      <c r="C16" s="52">
        <f>'Despesas Fixas - Imp e Taxas'!C11</f>
        <v>0</v>
      </c>
      <c r="D16" s="52">
        <f>'Despesas Fixas - Imp e Taxas'!D11</f>
        <v>0</v>
      </c>
      <c r="E16" s="52">
        <f>'Despesas Fixas - Imp e Taxas'!E11</f>
        <v>0</v>
      </c>
      <c r="F16" s="52">
        <f>'Despesas Fixas - Imp e Taxas'!F11</f>
        <v>0</v>
      </c>
      <c r="G16" s="52">
        <f>'Despesas Fixas - Imp e Taxas'!G11</f>
        <v>0</v>
      </c>
      <c r="H16" s="52">
        <f>'Despesas Fixas - Imp e Taxas'!H11</f>
        <v>0</v>
      </c>
      <c r="I16" s="52">
        <f>'Despesas Fixas - Imp e Taxas'!I11</f>
        <v>0</v>
      </c>
      <c r="J16" s="52">
        <f>'Despesas Fixas - Imp e Taxas'!J11</f>
        <v>0</v>
      </c>
      <c r="K16" s="52">
        <f>'Despesas Fixas - Imp e Taxas'!K11</f>
        <v>0</v>
      </c>
      <c r="L16" s="52">
        <f>'Despesas Fixas - Imp e Taxas'!L11</f>
        <v>0</v>
      </c>
      <c r="M16" s="52">
        <f>'Despesas Fixas - Imp e Taxas'!M11</f>
        <v>0</v>
      </c>
      <c r="N16" s="73">
        <f t="shared" si="0"/>
        <v>0</v>
      </c>
    </row>
    <row r="17" spans="1:14" ht="13.5" x14ac:dyDescent="0.25">
      <c r="A17" s="52" t="str">
        <f>'Despesas Fixas - Imp e Taxas'!A12</f>
        <v>INSS (pessoal ou de alguém da família)</v>
      </c>
      <c r="B17" s="52">
        <f>'Despesas Fixas - Imp e Taxas'!B12</f>
        <v>0</v>
      </c>
      <c r="C17" s="52">
        <f>'Despesas Fixas - Imp e Taxas'!C12</f>
        <v>0</v>
      </c>
      <c r="D17" s="52">
        <f>'Despesas Fixas - Imp e Taxas'!D12</f>
        <v>0</v>
      </c>
      <c r="E17" s="52">
        <f>'Despesas Fixas - Imp e Taxas'!E12</f>
        <v>0</v>
      </c>
      <c r="F17" s="52">
        <f>'Despesas Fixas - Imp e Taxas'!F12</f>
        <v>0</v>
      </c>
      <c r="G17" s="52">
        <f>'Despesas Fixas - Imp e Taxas'!G12</f>
        <v>0</v>
      </c>
      <c r="H17" s="52">
        <f>'Despesas Fixas - Imp e Taxas'!H12</f>
        <v>0</v>
      </c>
      <c r="I17" s="52">
        <f>'Despesas Fixas - Imp e Taxas'!I12</f>
        <v>0</v>
      </c>
      <c r="J17" s="52">
        <f>'Despesas Fixas - Imp e Taxas'!J12</f>
        <v>0</v>
      </c>
      <c r="K17" s="52">
        <f>'Despesas Fixas - Imp e Taxas'!K12</f>
        <v>0</v>
      </c>
      <c r="L17" s="52">
        <f>'Despesas Fixas - Imp e Taxas'!L12</f>
        <v>0</v>
      </c>
      <c r="M17" s="52">
        <f>'Despesas Fixas - Imp e Taxas'!M12</f>
        <v>0</v>
      </c>
      <c r="N17" s="73">
        <f t="shared" si="0"/>
        <v>0</v>
      </c>
    </row>
    <row r="18" spans="1:14" ht="13.5" x14ac:dyDescent="0.25">
      <c r="A18" s="52" t="str">
        <f>'Despesas Fixas - Imp e Taxas'!A13&amp;" - Imp. e Taxas"</f>
        <v>Outros - Imp. e Taxas</v>
      </c>
      <c r="B18" s="52">
        <f>'Despesas Fixas - Imp e Taxas'!B13</f>
        <v>0</v>
      </c>
      <c r="C18" s="52">
        <f>'Despesas Fixas - Imp e Taxas'!C13</f>
        <v>0</v>
      </c>
      <c r="D18" s="52">
        <f>'Despesas Fixas - Imp e Taxas'!D13</f>
        <v>0</v>
      </c>
      <c r="E18" s="52">
        <f>'Despesas Fixas - Imp e Taxas'!E13</f>
        <v>0</v>
      </c>
      <c r="F18" s="52">
        <f>'Despesas Fixas - Imp e Taxas'!F13</f>
        <v>0</v>
      </c>
      <c r="G18" s="52">
        <f>'Despesas Fixas - Imp e Taxas'!G13</f>
        <v>0</v>
      </c>
      <c r="H18" s="52">
        <f>'Despesas Fixas - Imp e Taxas'!H13</f>
        <v>0</v>
      </c>
      <c r="I18" s="52">
        <f>'Despesas Fixas - Imp e Taxas'!I13</f>
        <v>0</v>
      </c>
      <c r="J18" s="52">
        <f>'Despesas Fixas - Imp e Taxas'!J13</f>
        <v>0</v>
      </c>
      <c r="K18" s="52">
        <f>'Despesas Fixas - Imp e Taxas'!K13</f>
        <v>0</v>
      </c>
      <c r="L18" s="52">
        <f>'Despesas Fixas - Imp e Taxas'!L13</f>
        <v>0</v>
      </c>
      <c r="M18" s="52">
        <f>'Despesas Fixas - Imp e Taxas'!M13</f>
        <v>0</v>
      </c>
      <c r="N18" s="73">
        <f t="shared" si="0"/>
        <v>0</v>
      </c>
    </row>
    <row r="19" spans="1:14" ht="13.5" x14ac:dyDescent="0.25">
      <c r="A19" s="52" t="str">
        <f>'Despesas - Gerais'!A8</f>
        <v>Internet</v>
      </c>
      <c r="B19" s="52">
        <f>'Despesas - Gerais'!B8</f>
        <v>0</v>
      </c>
      <c r="C19" s="52">
        <f>'Despesas - Gerais'!C8</f>
        <v>0</v>
      </c>
      <c r="D19" s="52">
        <f>'Despesas - Gerais'!D8</f>
        <v>0</v>
      </c>
      <c r="E19" s="52">
        <f>'Despesas - Gerais'!E8</f>
        <v>0</v>
      </c>
      <c r="F19" s="52">
        <f>'Despesas - Gerais'!F8</f>
        <v>0</v>
      </c>
      <c r="G19" s="52">
        <f>'Despesas - Gerais'!G8</f>
        <v>0</v>
      </c>
      <c r="H19" s="52">
        <f>'Despesas - Gerais'!H8</f>
        <v>0</v>
      </c>
      <c r="I19" s="52">
        <f>'Despesas - Gerais'!I8</f>
        <v>0</v>
      </c>
      <c r="J19" s="52">
        <f>'Despesas - Gerais'!J8</f>
        <v>0</v>
      </c>
      <c r="K19" s="52">
        <f>'Despesas - Gerais'!K8</f>
        <v>0</v>
      </c>
      <c r="L19" s="52">
        <f>'Despesas - Gerais'!L8</f>
        <v>0</v>
      </c>
      <c r="M19" s="52">
        <f>'Despesas - Gerais'!M8</f>
        <v>0</v>
      </c>
      <c r="N19" s="73">
        <f t="shared" si="0"/>
        <v>0</v>
      </c>
    </row>
    <row r="20" spans="1:14" ht="13.5" x14ac:dyDescent="0.25">
      <c r="A20" s="52" t="str">
        <f>'Despesas - Gerais'!A9</f>
        <v>TV a cabo</v>
      </c>
      <c r="B20" s="52">
        <f>'Despesas - Gerais'!B9</f>
        <v>0</v>
      </c>
      <c r="C20" s="52">
        <f>'Despesas - Gerais'!C9</f>
        <v>0</v>
      </c>
      <c r="D20" s="52">
        <f>'Despesas - Gerais'!D9</f>
        <v>0</v>
      </c>
      <c r="E20" s="52">
        <f>'Despesas - Gerais'!E9</f>
        <v>0</v>
      </c>
      <c r="F20" s="52">
        <f>'Despesas - Gerais'!F9</f>
        <v>0</v>
      </c>
      <c r="G20" s="52">
        <f>'Despesas - Gerais'!G9</f>
        <v>0</v>
      </c>
      <c r="H20" s="52">
        <f>'Despesas - Gerais'!H9</f>
        <v>0</v>
      </c>
      <c r="I20" s="52">
        <f>'Despesas - Gerais'!I9</f>
        <v>0</v>
      </c>
      <c r="J20" s="52">
        <f>'Despesas - Gerais'!J9</f>
        <v>0</v>
      </c>
      <c r="K20" s="52">
        <f>'Despesas - Gerais'!K9</f>
        <v>0</v>
      </c>
      <c r="L20" s="52">
        <f>'Despesas - Gerais'!L9</f>
        <v>0</v>
      </c>
      <c r="M20" s="52">
        <f>'Despesas - Gerais'!M9</f>
        <v>0</v>
      </c>
      <c r="N20" s="73">
        <f t="shared" si="0"/>
        <v>0</v>
      </c>
    </row>
    <row r="21" spans="1:14" ht="13.5" x14ac:dyDescent="0.25">
      <c r="A21" s="52" t="str">
        <f>'Despesas - Gerais'!A10</f>
        <v>Telefone fixo</v>
      </c>
      <c r="B21" s="52">
        <f>'Despesas - Gerais'!B10</f>
        <v>0</v>
      </c>
      <c r="C21" s="52">
        <f>'Despesas - Gerais'!C10</f>
        <v>0</v>
      </c>
      <c r="D21" s="52">
        <f>'Despesas - Gerais'!D10</f>
        <v>0</v>
      </c>
      <c r="E21" s="52">
        <f>'Despesas - Gerais'!E10</f>
        <v>0</v>
      </c>
      <c r="F21" s="52">
        <f>'Despesas - Gerais'!F10</f>
        <v>0</v>
      </c>
      <c r="G21" s="52">
        <f>'Despesas - Gerais'!G10</f>
        <v>0</v>
      </c>
      <c r="H21" s="52">
        <f>'Despesas - Gerais'!H10</f>
        <v>0</v>
      </c>
      <c r="I21" s="52">
        <f>'Despesas - Gerais'!I10</f>
        <v>0</v>
      </c>
      <c r="J21" s="52">
        <f>'Despesas - Gerais'!J10</f>
        <v>0</v>
      </c>
      <c r="K21" s="52">
        <f>'Despesas - Gerais'!K10</f>
        <v>0</v>
      </c>
      <c r="L21" s="52">
        <f>'Despesas - Gerais'!L10</f>
        <v>0</v>
      </c>
      <c r="M21" s="52">
        <f>'Despesas - Gerais'!M10</f>
        <v>0</v>
      </c>
      <c r="N21" s="73">
        <f t="shared" si="0"/>
        <v>0</v>
      </c>
    </row>
    <row r="22" spans="1:14" ht="13.5" x14ac:dyDescent="0.25">
      <c r="A22" s="52" t="str">
        <f>'Despesas - Gerais'!A11</f>
        <v>Plano de Saúde</v>
      </c>
      <c r="B22" s="52">
        <f>'Despesas - Gerais'!B11</f>
        <v>0</v>
      </c>
      <c r="C22" s="52">
        <f>'Despesas - Gerais'!C11</f>
        <v>0</v>
      </c>
      <c r="D22" s="52">
        <f>'Despesas - Gerais'!D11</f>
        <v>0</v>
      </c>
      <c r="E22" s="52">
        <f>'Despesas - Gerais'!E11</f>
        <v>0</v>
      </c>
      <c r="F22" s="52">
        <f>'Despesas - Gerais'!F11</f>
        <v>0</v>
      </c>
      <c r="G22" s="52">
        <f>'Despesas - Gerais'!G11</f>
        <v>0</v>
      </c>
      <c r="H22" s="52">
        <f>'Despesas - Gerais'!H11</f>
        <v>0</v>
      </c>
      <c r="I22" s="52">
        <f>'Despesas - Gerais'!I11</f>
        <v>0</v>
      </c>
      <c r="J22" s="52">
        <f>'Despesas - Gerais'!J11</f>
        <v>0</v>
      </c>
      <c r="K22" s="52">
        <f>'Despesas - Gerais'!K11</f>
        <v>0</v>
      </c>
      <c r="L22" s="52">
        <f>'Despesas - Gerais'!L11</f>
        <v>0</v>
      </c>
      <c r="M22" s="52">
        <f>'Despesas - Gerais'!M11</f>
        <v>0</v>
      </c>
      <c r="N22" s="73">
        <f t="shared" si="0"/>
        <v>0</v>
      </c>
    </row>
    <row r="23" spans="1:14" ht="13.5" x14ac:dyDescent="0.25">
      <c r="A23" s="52" t="str">
        <f>'Despesas - Gerais'!A12</f>
        <v>Empregada domésitica</v>
      </c>
      <c r="B23" s="52">
        <f>'Despesas - Gerais'!B12</f>
        <v>0</v>
      </c>
      <c r="C23" s="52">
        <f>'Despesas - Gerais'!C12</f>
        <v>0</v>
      </c>
      <c r="D23" s="52">
        <f>'Despesas - Gerais'!D12</f>
        <v>0</v>
      </c>
      <c r="E23" s="52">
        <f>'Despesas - Gerais'!E12</f>
        <v>0</v>
      </c>
      <c r="F23" s="52">
        <f>'Despesas - Gerais'!F12</f>
        <v>0</v>
      </c>
      <c r="G23" s="52">
        <f>'Despesas - Gerais'!G12</f>
        <v>0</v>
      </c>
      <c r="H23" s="52">
        <f>'Despesas - Gerais'!H12</f>
        <v>0</v>
      </c>
      <c r="I23" s="52">
        <f>'Despesas - Gerais'!I12</f>
        <v>0</v>
      </c>
      <c r="J23" s="52">
        <f>'Despesas - Gerais'!J12</f>
        <v>0</v>
      </c>
      <c r="K23" s="52">
        <f>'Despesas - Gerais'!K12</f>
        <v>0</v>
      </c>
      <c r="L23" s="52">
        <f>'Despesas - Gerais'!L12</f>
        <v>0</v>
      </c>
      <c r="M23" s="52">
        <f>'Despesas - Gerais'!M12</f>
        <v>0</v>
      </c>
      <c r="N23" s="73">
        <f t="shared" si="0"/>
        <v>0</v>
      </c>
    </row>
    <row r="24" spans="1:14" ht="13.5" x14ac:dyDescent="0.25">
      <c r="A24" s="52" t="str">
        <f>'Despesas - Gerais'!A13</f>
        <v>Despesas: Médico, dentista, psicólogo, etc</v>
      </c>
      <c r="B24" s="52">
        <f>'Despesas - Gerais'!B13</f>
        <v>0</v>
      </c>
      <c r="C24" s="52">
        <f>'Despesas - Gerais'!C13</f>
        <v>0</v>
      </c>
      <c r="D24" s="52">
        <f>'Despesas - Gerais'!D13</f>
        <v>0</v>
      </c>
      <c r="E24" s="52">
        <f>'Despesas - Gerais'!E13</f>
        <v>0</v>
      </c>
      <c r="F24" s="52">
        <f>'Despesas - Gerais'!F13</f>
        <v>0</v>
      </c>
      <c r="G24" s="52">
        <f>'Despesas - Gerais'!G13</f>
        <v>0</v>
      </c>
      <c r="H24" s="52">
        <f>'Despesas - Gerais'!H13</f>
        <v>0</v>
      </c>
      <c r="I24" s="52">
        <f>'Despesas - Gerais'!I13</f>
        <v>0</v>
      </c>
      <c r="J24" s="52">
        <f>'Despesas - Gerais'!J13</f>
        <v>0</v>
      </c>
      <c r="K24" s="52">
        <f>'Despesas - Gerais'!K13</f>
        <v>0</v>
      </c>
      <c r="L24" s="52">
        <f>'Despesas - Gerais'!L13</f>
        <v>0</v>
      </c>
      <c r="M24" s="52">
        <f>'Despesas - Gerais'!M13</f>
        <v>0</v>
      </c>
      <c r="N24" s="73">
        <f t="shared" si="0"/>
        <v>0</v>
      </c>
    </row>
    <row r="25" spans="1:14" ht="13.5" x14ac:dyDescent="0.25">
      <c r="A25" s="52" t="str">
        <f>'Despesas - Gerais'!A14</f>
        <v>Despesas com farmácia</v>
      </c>
      <c r="B25" s="52">
        <f>'Despesas - Gerais'!B14</f>
        <v>0</v>
      </c>
      <c r="C25" s="52">
        <f>'Despesas - Gerais'!C14</f>
        <v>0</v>
      </c>
      <c r="D25" s="52">
        <f>'Despesas - Gerais'!D14</f>
        <v>0</v>
      </c>
      <c r="E25" s="52">
        <f>'Despesas - Gerais'!E14</f>
        <v>0</v>
      </c>
      <c r="F25" s="52">
        <f>'Despesas - Gerais'!F14</f>
        <v>0</v>
      </c>
      <c r="G25" s="52">
        <f>'Despesas - Gerais'!G14</f>
        <v>0</v>
      </c>
      <c r="H25" s="52">
        <f>'Despesas - Gerais'!H14</f>
        <v>0</v>
      </c>
      <c r="I25" s="52">
        <f>'Despesas - Gerais'!I14</f>
        <v>0</v>
      </c>
      <c r="J25" s="52">
        <f>'Despesas - Gerais'!J14</f>
        <v>0</v>
      </c>
      <c r="K25" s="52">
        <f>'Despesas - Gerais'!K14</f>
        <v>0</v>
      </c>
      <c r="L25" s="52">
        <f>'Despesas - Gerais'!L14</f>
        <v>0</v>
      </c>
      <c r="M25" s="52">
        <f>'Despesas - Gerais'!M14</f>
        <v>0</v>
      </c>
      <c r="N25" s="73">
        <f t="shared" si="0"/>
        <v>0</v>
      </c>
    </row>
    <row r="26" spans="1:14" ht="13.5" x14ac:dyDescent="0.25">
      <c r="A26" s="52" t="str">
        <f>'Despesas - Gerais'!A15</f>
        <v>Gasolina</v>
      </c>
      <c r="B26" s="52">
        <f>'Despesas - Gerais'!B15</f>
        <v>0</v>
      </c>
      <c r="C26" s="52">
        <f>'Despesas - Gerais'!C15</f>
        <v>0</v>
      </c>
      <c r="D26" s="52">
        <f>'Despesas - Gerais'!D15</f>
        <v>0</v>
      </c>
      <c r="E26" s="52">
        <f>'Despesas - Gerais'!E15</f>
        <v>0</v>
      </c>
      <c r="F26" s="52">
        <f>'Despesas - Gerais'!F15</f>
        <v>0</v>
      </c>
      <c r="G26" s="52">
        <f>'Despesas - Gerais'!G15</f>
        <v>0</v>
      </c>
      <c r="H26" s="52">
        <f>'Despesas - Gerais'!H15</f>
        <v>0</v>
      </c>
      <c r="I26" s="52">
        <f>'Despesas - Gerais'!I15</f>
        <v>0</v>
      </c>
      <c r="J26" s="52">
        <f>'Despesas - Gerais'!J15</f>
        <v>0</v>
      </c>
      <c r="K26" s="52">
        <f>'Despesas - Gerais'!K15</f>
        <v>0</v>
      </c>
      <c r="L26" s="52">
        <f>'Despesas - Gerais'!L15</f>
        <v>0</v>
      </c>
      <c r="M26" s="52">
        <f>'Despesas - Gerais'!M15</f>
        <v>0</v>
      </c>
      <c r="N26" s="73">
        <f t="shared" si="0"/>
        <v>0</v>
      </c>
    </row>
    <row r="27" spans="1:14" ht="13.5" x14ac:dyDescent="0.25">
      <c r="A27" s="52" t="str">
        <f>'Despesas - Gerais'!A16</f>
        <v>Seguro de carro</v>
      </c>
      <c r="B27" s="52">
        <f>'Despesas - Gerais'!B16</f>
        <v>0</v>
      </c>
      <c r="C27" s="52">
        <f>'Despesas - Gerais'!C16</f>
        <v>0</v>
      </c>
      <c r="D27" s="52">
        <f>'Despesas - Gerais'!D16</f>
        <v>0</v>
      </c>
      <c r="E27" s="52">
        <f>'Despesas - Gerais'!E16</f>
        <v>0</v>
      </c>
      <c r="F27" s="52">
        <f>'Despesas - Gerais'!F16</f>
        <v>0</v>
      </c>
      <c r="G27" s="52">
        <f>'Despesas - Gerais'!G16</f>
        <v>0</v>
      </c>
      <c r="H27" s="52">
        <f>'Despesas - Gerais'!H16</f>
        <v>0</v>
      </c>
      <c r="I27" s="52">
        <f>'Despesas - Gerais'!I16</f>
        <v>0</v>
      </c>
      <c r="J27" s="52">
        <f>'Despesas - Gerais'!J16</f>
        <v>0</v>
      </c>
      <c r="K27" s="52">
        <f>'Despesas - Gerais'!K16</f>
        <v>0</v>
      </c>
      <c r="L27" s="52">
        <f>'Despesas - Gerais'!L16</f>
        <v>0</v>
      </c>
      <c r="M27" s="52">
        <f>'Despesas - Gerais'!M16</f>
        <v>0</v>
      </c>
      <c r="N27" s="73">
        <f t="shared" si="0"/>
        <v>0</v>
      </c>
    </row>
    <row r="28" spans="1:14" ht="13.5" x14ac:dyDescent="0.25">
      <c r="A28" s="52" t="str">
        <f>'Despesas - Gerais'!A17</f>
        <v>Estacionamento</v>
      </c>
      <c r="B28" s="52">
        <f>'Despesas - Gerais'!B17</f>
        <v>0</v>
      </c>
      <c r="C28" s="52">
        <f>'Despesas - Gerais'!C17</f>
        <v>0</v>
      </c>
      <c r="D28" s="52">
        <f>'Despesas - Gerais'!D17</f>
        <v>0</v>
      </c>
      <c r="E28" s="52">
        <f>'Despesas - Gerais'!E17</f>
        <v>0</v>
      </c>
      <c r="F28" s="52">
        <f>'Despesas - Gerais'!F17</f>
        <v>0</v>
      </c>
      <c r="G28" s="52">
        <f>'Despesas - Gerais'!G17</f>
        <v>0</v>
      </c>
      <c r="H28" s="52">
        <f>'Despesas - Gerais'!H17</f>
        <v>0</v>
      </c>
      <c r="I28" s="52">
        <f>'Despesas - Gerais'!I17</f>
        <v>0</v>
      </c>
      <c r="J28" s="52">
        <f>'Despesas - Gerais'!J17</f>
        <v>0</v>
      </c>
      <c r="K28" s="52">
        <f>'Despesas - Gerais'!K17</f>
        <v>0</v>
      </c>
      <c r="L28" s="52">
        <f>'Despesas - Gerais'!L17</f>
        <v>0</v>
      </c>
      <c r="M28" s="52">
        <f>'Despesas - Gerais'!M17</f>
        <v>0</v>
      </c>
      <c r="N28" s="73">
        <f t="shared" si="0"/>
        <v>0</v>
      </c>
    </row>
    <row r="29" spans="1:14" ht="13.5" x14ac:dyDescent="0.25">
      <c r="A29" s="52" t="str">
        <f>'Despesas - Gerais'!A18</f>
        <v>Lavagem do carro</v>
      </c>
      <c r="B29" s="52">
        <f>'Despesas - Gerais'!B18</f>
        <v>0</v>
      </c>
      <c r="C29" s="52">
        <f>'Despesas - Gerais'!C18</f>
        <v>0</v>
      </c>
      <c r="D29" s="52">
        <f>'Despesas - Gerais'!D18</f>
        <v>0</v>
      </c>
      <c r="E29" s="52">
        <f>'Despesas - Gerais'!E18</f>
        <v>0</v>
      </c>
      <c r="F29" s="52">
        <f>'Despesas - Gerais'!F18</f>
        <v>0</v>
      </c>
      <c r="G29" s="52">
        <f>'Despesas - Gerais'!G18</f>
        <v>0</v>
      </c>
      <c r="H29" s="52">
        <f>'Despesas - Gerais'!H18</f>
        <v>0</v>
      </c>
      <c r="I29" s="52">
        <f>'Despesas - Gerais'!I18</f>
        <v>0</v>
      </c>
      <c r="J29" s="52">
        <f>'Despesas - Gerais'!J18</f>
        <v>0</v>
      </c>
      <c r="K29" s="52">
        <f>'Despesas - Gerais'!K18</f>
        <v>0</v>
      </c>
      <c r="L29" s="52">
        <f>'Despesas - Gerais'!L18</f>
        <v>0</v>
      </c>
      <c r="M29" s="52">
        <f>'Despesas - Gerais'!M18</f>
        <v>0</v>
      </c>
      <c r="N29" s="73">
        <f t="shared" si="0"/>
        <v>0</v>
      </c>
    </row>
    <row r="30" spans="1:14" ht="13.5" x14ac:dyDescent="0.25">
      <c r="A30" s="52" t="str">
        <f>'Despesas - Gerais'!A19</f>
        <v>Manutenção do carro</v>
      </c>
      <c r="B30" s="52">
        <f>'Despesas - Gerais'!B19</f>
        <v>0</v>
      </c>
      <c r="C30" s="52">
        <f>'Despesas - Gerais'!C19</f>
        <v>0</v>
      </c>
      <c r="D30" s="52">
        <f>'Despesas - Gerais'!D19</f>
        <v>0</v>
      </c>
      <c r="E30" s="52">
        <f>'Despesas - Gerais'!E19</f>
        <v>0</v>
      </c>
      <c r="F30" s="52">
        <f>'Despesas - Gerais'!F19</f>
        <v>0</v>
      </c>
      <c r="G30" s="52">
        <f>'Despesas - Gerais'!G19</f>
        <v>0</v>
      </c>
      <c r="H30" s="52">
        <f>'Despesas - Gerais'!H19</f>
        <v>0</v>
      </c>
      <c r="I30" s="52">
        <f>'Despesas - Gerais'!I19</f>
        <v>0</v>
      </c>
      <c r="J30" s="52">
        <f>'Despesas - Gerais'!J19</f>
        <v>0</v>
      </c>
      <c r="K30" s="52">
        <f>'Despesas - Gerais'!K19</f>
        <v>0</v>
      </c>
      <c r="L30" s="52">
        <f>'Despesas - Gerais'!L19</f>
        <v>0</v>
      </c>
      <c r="M30" s="52">
        <f>'Despesas - Gerais'!M19</f>
        <v>0</v>
      </c>
      <c r="N30" s="73">
        <f t="shared" si="0"/>
        <v>0</v>
      </c>
    </row>
    <row r="31" spans="1:14" ht="13.5" x14ac:dyDescent="0.25">
      <c r="A31" s="52" t="str">
        <f>'Despesas - Gerais'!A20</f>
        <v>Cartão de crédito</v>
      </c>
      <c r="B31" s="52">
        <f>'Despesas - Gerais'!B20</f>
        <v>0</v>
      </c>
      <c r="C31" s="52">
        <f>'Despesas - Gerais'!C20</f>
        <v>0</v>
      </c>
      <c r="D31" s="52">
        <f>'Despesas - Gerais'!D20</f>
        <v>0</v>
      </c>
      <c r="E31" s="52">
        <f>'Despesas - Gerais'!E20</f>
        <v>0</v>
      </c>
      <c r="F31" s="52">
        <f>'Despesas - Gerais'!F20</f>
        <v>0</v>
      </c>
      <c r="G31" s="52">
        <f>'Despesas - Gerais'!G20</f>
        <v>0</v>
      </c>
      <c r="H31" s="52">
        <f>'Despesas - Gerais'!H20</f>
        <v>0</v>
      </c>
      <c r="I31" s="52">
        <f>'Despesas - Gerais'!I20</f>
        <v>0</v>
      </c>
      <c r="J31" s="52">
        <f>'Despesas - Gerais'!J20</f>
        <v>0</v>
      </c>
      <c r="K31" s="52">
        <f>'Despesas - Gerais'!K20</f>
        <v>0</v>
      </c>
      <c r="L31" s="52">
        <f>'Despesas - Gerais'!L20</f>
        <v>0</v>
      </c>
      <c r="M31" s="52">
        <f>'Despesas - Gerais'!M20</f>
        <v>0</v>
      </c>
      <c r="N31" s="73">
        <f t="shared" si="0"/>
        <v>0</v>
      </c>
    </row>
    <row r="32" spans="1:14" ht="13.5" x14ac:dyDescent="0.25">
      <c r="A32" s="52" t="str">
        <f>'Despesas - Gerais'!A21</f>
        <v>Mesada dos filhos</v>
      </c>
      <c r="B32" s="52">
        <f>'Despesas - Gerais'!B21</f>
        <v>0</v>
      </c>
      <c r="C32" s="52">
        <f>'Despesas - Gerais'!C21</f>
        <v>0</v>
      </c>
      <c r="D32" s="52">
        <f>'Despesas - Gerais'!D21</f>
        <v>0</v>
      </c>
      <c r="E32" s="52">
        <f>'Despesas - Gerais'!E21</f>
        <v>0</v>
      </c>
      <c r="F32" s="52">
        <f>'Despesas - Gerais'!F21</f>
        <v>0</v>
      </c>
      <c r="G32" s="52">
        <f>'Despesas - Gerais'!G21</f>
        <v>0</v>
      </c>
      <c r="H32" s="52">
        <f>'Despesas - Gerais'!H21</f>
        <v>0</v>
      </c>
      <c r="I32" s="52">
        <f>'Despesas - Gerais'!I21</f>
        <v>0</v>
      </c>
      <c r="J32" s="52">
        <f>'Despesas - Gerais'!J21</f>
        <v>0</v>
      </c>
      <c r="K32" s="52">
        <f>'Despesas - Gerais'!K21</f>
        <v>0</v>
      </c>
      <c r="L32" s="52">
        <f>'Despesas - Gerais'!L21</f>
        <v>0</v>
      </c>
      <c r="M32" s="52">
        <f>'Despesas - Gerais'!M21</f>
        <v>0</v>
      </c>
      <c r="N32" s="73">
        <f t="shared" si="0"/>
        <v>0</v>
      </c>
    </row>
    <row r="33" spans="1:14" ht="13.5" x14ac:dyDescent="0.25">
      <c r="A33" s="52" t="str">
        <f>'Despesas - Gerais'!A22</f>
        <v>Despesas diversas</v>
      </c>
      <c r="B33" s="52">
        <f>'Despesas - Gerais'!B22</f>
        <v>0</v>
      </c>
      <c r="C33" s="52">
        <f>'Despesas - Gerais'!C22</f>
        <v>0</v>
      </c>
      <c r="D33" s="52">
        <f>'Despesas - Gerais'!D22</f>
        <v>0</v>
      </c>
      <c r="E33" s="52">
        <f>'Despesas - Gerais'!E22</f>
        <v>0</v>
      </c>
      <c r="F33" s="52">
        <f>'Despesas - Gerais'!F22</f>
        <v>0</v>
      </c>
      <c r="G33" s="52">
        <f>'Despesas - Gerais'!G22</f>
        <v>0</v>
      </c>
      <c r="H33" s="52">
        <f>'Despesas - Gerais'!H22</f>
        <v>0</v>
      </c>
      <c r="I33" s="52">
        <f>'Despesas - Gerais'!I22</f>
        <v>0</v>
      </c>
      <c r="J33" s="52">
        <f>'Despesas - Gerais'!J22</f>
        <v>0</v>
      </c>
      <c r="K33" s="52">
        <f>'Despesas - Gerais'!K22</f>
        <v>0</v>
      </c>
      <c r="L33" s="52">
        <f>'Despesas - Gerais'!L22</f>
        <v>0</v>
      </c>
      <c r="M33" s="52">
        <f>'Despesas - Gerais'!M22</f>
        <v>0</v>
      </c>
      <c r="N33" s="73">
        <f t="shared" si="0"/>
        <v>0</v>
      </c>
    </row>
    <row r="34" spans="1:14" ht="13.5" x14ac:dyDescent="0.25">
      <c r="A34" s="52" t="str">
        <f>'Despesas - Lazer e Desp. Pess.'!A8</f>
        <v>Clube</v>
      </c>
      <c r="B34" s="52">
        <f>'Despesas - Lazer e Desp. Pess.'!B8</f>
        <v>0</v>
      </c>
      <c r="C34" s="52">
        <f>'Despesas - Lazer e Desp. Pess.'!C8</f>
        <v>0</v>
      </c>
      <c r="D34" s="52">
        <f>'Despesas - Lazer e Desp. Pess.'!D8</f>
        <v>0</v>
      </c>
      <c r="E34" s="52">
        <f>'Despesas - Lazer e Desp. Pess.'!E8</f>
        <v>0</v>
      </c>
      <c r="F34" s="52">
        <f>'Despesas - Lazer e Desp. Pess.'!F8</f>
        <v>0</v>
      </c>
      <c r="G34" s="52">
        <f>'Despesas - Lazer e Desp. Pess.'!G8</f>
        <v>0</v>
      </c>
      <c r="H34" s="52">
        <f>'Despesas - Lazer e Desp. Pess.'!H8</f>
        <v>0</v>
      </c>
      <c r="I34" s="52">
        <f>'Despesas - Lazer e Desp. Pess.'!I8</f>
        <v>0</v>
      </c>
      <c r="J34" s="52">
        <f>'Despesas - Lazer e Desp. Pess.'!J8</f>
        <v>0</v>
      </c>
      <c r="K34" s="52">
        <f>'Despesas - Lazer e Desp. Pess.'!K8</f>
        <v>0</v>
      </c>
      <c r="L34" s="52">
        <f>'Despesas - Lazer e Desp. Pess.'!L8</f>
        <v>0</v>
      </c>
      <c r="M34" s="52">
        <f>'Despesas - Lazer e Desp. Pess.'!M8</f>
        <v>0</v>
      </c>
      <c r="N34" s="73">
        <f t="shared" si="0"/>
        <v>0</v>
      </c>
    </row>
    <row r="35" spans="1:14" ht="13.5" x14ac:dyDescent="0.25">
      <c r="A35" s="52" t="str">
        <f>'Despesas - Lazer e Desp. Pess.'!A9</f>
        <v>Restaurantes</v>
      </c>
      <c r="B35" s="52">
        <f>'Despesas - Lazer e Desp. Pess.'!B9</f>
        <v>0</v>
      </c>
      <c r="C35" s="52">
        <f>'Despesas - Lazer e Desp. Pess.'!C9</f>
        <v>0</v>
      </c>
      <c r="D35" s="52">
        <f>'Despesas - Lazer e Desp. Pess.'!D9</f>
        <v>0</v>
      </c>
      <c r="E35" s="52">
        <f>'Despesas - Lazer e Desp. Pess.'!E9</f>
        <v>0</v>
      </c>
      <c r="F35" s="52">
        <f>'Despesas - Lazer e Desp. Pess.'!F9</f>
        <v>0</v>
      </c>
      <c r="G35" s="52">
        <f>'Despesas - Lazer e Desp. Pess.'!G9</f>
        <v>0</v>
      </c>
      <c r="H35" s="52">
        <f>'Despesas - Lazer e Desp. Pess.'!H9</f>
        <v>0</v>
      </c>
      <c r="I35" s="52">
        <f>'Despesas - Lazer e Desp. Pess.'!I9</f>
        <v>0</v>
      </c>
      <c r="J35" s="52">
        <f>'Despesas - Lazer e Desp. Pess.'!J9</f>
        <v>0</v>
      </c>
      <c r="K35" s="52">
        <f>'Despesas - Lazer e Desp. Pess.'!K9</f>
        <v>0</v>
      </c>
      <c r="L35" s="52">
        <f>'Despesas - Lazer e Desp. Pess.'!L9</f>
        <v>0</v>
      </c>
      <c r="M35" s="52">
        <f>'Despesas - Lazer e Desp. Pess.'!M9</f>
        <v>0</v>
      </c>
      <c r="N35" s="73">
        <f t="shared" si="0"/>
        <v>0</v>
      </c>
    </row>
    <row r="36" spans="1:14" ht="13.5" x14ac:dyDescent="0.25">
      <c r="A36" s="52" t="str">
        <f>'Despesas - Lazer e Desp. Pess.'!A10</f>
        <v>Viagens</v>
      </c>
      <c r="B36" s="52">
        <f>'Despesas - Lazer e Desp. Pess.'!B10</f>
        <v>0</v>
      </c>
      <c r="C36" s="52">
        <f>'Despesas - Lazer e Desp. Pess.'!C10</f>
        <v>0</v>
      </c>
      <c r="D36" s="52">
        <f>'Despesas - Lazer e Desp. Pess.'!D10</f>
        <v>0</v>
      </c>
      <c r="E36" s="52">
        <f>'Despesas - Lazer e Desp. Pess.'!E10</f>
        <v>0</v>
      </c>
      <c r="F36" s="52">
        <f>'Despesas - Lazer e Desp. Pess.'!F10</f>
        <v>0</v>
      </c>
      <c r="G36" s="52">
        <f>'Despesas - Lazer e Desp. Pess.'!G10</f>
        <v>0</v>
      </c>
      <c r="H36" s="52">
        <f>'Despesas - Lazer e Desp. Pess.'!H10</f>
        <v>0</v>
      </c>
      <c r="I36" s="52">
        <f>'Despesas - Lazer e Desp. Pess.'!I10</f>
        <v>0</v>
      </c>
      <c r="J36" s="52">
        <f>'Despesas - Lazer e Desp. Pess.'!J10</f>
        <v>0</v>
      </c>
      <c r="K36" s="52">
        <f>'Despesas - Lazer e Desp. Pess.'!K10</f>
        <v>0</v>
      </c>
      <c r="L36" s="52">
        <f>'Despesas - Lazer e Desp. Pess.'!L10</f>
        <v>0</v>
      </c>
      <c r="M36" s="52">
        <f>'Despesas - Lazer e Desp. Pess.'!M10</f>
        <v>0</v>
      </c>
      <c r="N36" s="73">
        <f t="shared" si="0"/>
        <v>0</v>
      </c>
    </row>
    <row r="37" spans="1:14" ht="13.5" x14ac:dyDescent="0.25">
      <c r="A37" s="52" t="str">
        <f>'Despesas - Lazer e Desp. Pess.'!A11</f>
        <v>Vestuário</v>
      </c>
      <c r="B37" s="52">
        <f>'Despesas - Lazer e Desp. Pess.'!B11</f>
        <v>0</v>
      </c>
      <c r="C37" s="52">
        <f>'Despesas - Lazer e Desp. Pess.'!C11</f>
        <v>0</v>
      </c>
      <c r="D37" s="52">
        <f>'Despesas - Lazer e Desp. Pess.'!D11</f>
        <v>0</v>
      </c>
      <c r="E37" s="52">
        <f>'Despesas - Lazer e Desp. Pess.'!E11</f>
        <v>0</v>
      </c>
      <c r="F37" s="52">
        <f>'Despesas - Lazer e Desp. Pess.'!F11</f>
        <v>0</v>
      </c>
      <c r="G37" s="52">
        <f>'Despesas - Lazer e Desp. Pess.'!G11</f>
        <v>0</v>
      </c>
      <c r="H37" s="52">
        <f>'Despesas - Lazer e Desp. Pess.'!H11</f>
        <v>0</v>
      </c>
      <c r="I37" s="52">
        <f>'Despesas - Lazer e Desp. Pess.'!I11</f>
        <v>0</v>
      </c>
      <c r="J37" s="52">
        <f>'Despesas - Lazer e Desp. Pess.'!J11</f>
        <v>0</v>
      </c>
      <c r="K37" s="52">
        <f>'Despesas - Lazer e Desp. Pess.'!K11</f>
        <v>0</v>
      </c>
      <c r="L37" s="52">
        <f>'Despesas - Lazer e Desp. Pess.'!L11</f>
        <v>0</v>
      </c>
      <c r="M37" s="52">
        <f>'Despesas - Lazer e Desp. Pess.'!M11</f>
        <v>0</v>
      </c>
      <c r="N37" s="73">
        <f t="shared" si="0"/>
        <v>0</v>
      </c>
    </row>
    <row r="38" spans="1:14" ht="13.5" x14ac:dyDescent="0.25">
      <c r="A38" s="52" t="str">
        <f>'Despesas - Lazer e Desp. Pess.'!A12</f>
        <v>Gastos com beleza</v>
      </c>
      <c r="B38" s="52">
        <f>'Despesas - Lazer e Desp. Pess.'!B12</f>
        <v>0</v>
      </c>
      <c r="C38" s="52">
        <f>'Despesas - Lazer e Desp. Pess.'!C12</f>
        <v>0</v>
      </c>
      <c r="D38" s="52">
        <f>'Despesas - Lazer e Desp. Pess.'!D12</f>
        <v>0</v>
      </c>
      <c r="E38" s="52">
        <f>'Despesas - Lazer e Desp. Pess.'!E12</f>
        <v>0</v>
      </c>
      <c r="F38" s="52">
        <f>'Despesas - Lazer e Desp. Pess.'!F12</f>
        <v>0</v>
      </c>
      <c r="G38" s="52">
        <f>'Despesas - Lazer e Desp. Pess.'!G12</f>
        <v>0</v>
      </c>
      <c r="H38" s="52">
        <f>'Despesas - Lazer e Desp. Pess.'!H12</f>
        <v>0</v>
      </c>
      <c r="I38" s="52">
        <f>'Despesas - Lazer e Desp. Pess.'!I12</f>
        <v>0</v>
      </c>
      <c r="J38" s="52">
        <f>'Despesas - Lazer e Desp. Pess.'!J12</f>
        <v>0</v>
      </c>
      <c r="K38" s="52">
        <f>'Despesas - Lazer e Desp. Pess.'!K12</f>
        <v>0</v>
      </c>
      <c r="L38" s="52">
        <f>'Despesas - Lazer e Desp. Pess.'!L12</f>
        <v>0</v>
      </c>
      <c r="M38" s="52">
        <f>'Despesas - Lazer e Desp. Pess.'!M12</f>
        <v>0</v>
      </c>
      <c r="N38" s="73">
        <f t="shared" si="0"/>
        <v>0</v>
      </c>
    </row>
    <row r="39" spans="1:14" ht="13.5" x14ac:dyDescent="0.25">
      <c r="A39" s="52" t="str">
        <f>'Despesas - Lazer e Desp. Pess.'!A13</f>
        <v>Celulares</v>
      </c>
      <c r="B39" s="52">
        <f>'Despesas - Lazer e Desp. Pess.'!B13</f>
        <v>0</v>
      </c>
      <c r="C39" s="52">
        <f>'Despesas - Lazer e Desp. Pess.'!C13</f>
        <v>0</v>
      </c>
      <c r="D39" s="52">
        <f>'Despesas - Lazer e Desp. Pess.'!D13</f>
        <v>0</v>
      </c>
      <c r="E39" s="52">
        <f>'Despesas - Lazer e Desp. Pess.'!E13</f>
        <v>0</v>
      </c>
      <c r="F39" s="52">
        <f>'Despesas - Lazer e Desp. Pess.'!F13</f>
        <v>0</v>
      </c>
      <c r="G39" s="52">
        <f>'Despesas - Lazer e Desp. Pess.'!G13</f>
        <v>0</v>
      </c>
      <c r="H39" s="52">
        <f>'Despesas - Lazer e Desp. Pess.'!H13</f>
        <v>0</v>
      </c>
      <c r="I39" s="52">
        <f>'Despesas - Lazer e Desp. Pess.'!I13</f>
        <v>0</v>
      </c>
      <c r="J39" s="52">
        <f>'Despesas - Lazer e Desp. Pess.'!J13</f>
        <v>0</v>
      </c>
      <c r="K39" s="52">
        <f>'Despesas - Lazer e Desp. Pess.'!K13</f>
        <v>0</v>
      </c>
      <c r="L39" s="52">
        <f>'Despesas - Lazer e Desp. Pess.'!L13</f>
        <v>0</v>
      </c>
      <c r="M39" s="52">
        <f>'Despesas - Lazer e Desp. Pess.'!M13</f>
        <v>0</v>
      </c>
      <c r="N39" s="73">
        <f t="shared" si="0"/>
        <v>0</v>
      </c>
    </row>
    <row r="40" spans="1:14" ht="13.5" x14ac:dyDescent="0.25">
      <c r="A40" s="52" t="str">
        <f>'Despesas - Lazer e Desp. Pess.'!A14&amp;" - Lazer e Desp. Pessoais"</f>
        <v>Outros - Lazer e Desp. Pessoais</v>
      </c>
      <c r="B40" s="52">
        <f>'Despesas - Lazer e Desp. Pess.'!B14</f>
        <v>0</v>
      </c>
      <c r="C40" s="52">
        <f>'Despesas - Lazer e Desp. Pess.'!C14</f>
        <v>0</v>
      </c>
      <c r="D40" s="52">
        <f>'Despesas - Lazer e Desp. Pess.'!D14</f>
        <v>0</v>
      </c>
      <c r="E40" s="52">
        <f>'Despesas - Lazer e Desp. Pess.'!E14</f>
        <v>0</v>
      </c>
      <c r="F40" s="52">
        <f>'Despesas - Lazer e Desp. Pess.'!F14</f>
        <v>0</v>
      </c>
      <c r="G40" s="52">
        <f>'Despesas - Lazer e Desp. Pess.'!G14</f>
        <v>0</v>
      </c>
      <c r="H40" s="52">
        <f>'Despesas - Lazer e Desp. Pess.'!H14</f>
        <v>0</v>
      </c>
      <c r="I40" s="52">
        <f>'Despesas - Lazer e Desp. Pess.'!I14</f>
        <v>0</v>
      </c>
      <c r="J40" s="52">
        <f>'Despesas - Lazer e Desp. Pess.'!J14</f>
        <v>0</v>
      </c>
      <c r="K40" s="52">
        <f>'Despesas - Lazer e Desp. Pess.'!K14</f>
        <v>0</v>
      </c>
      <c r="L40" s="52">
        <f>'Despesas - Lazer e Desp. Pess.'!L14</f>
        <v>0</v>
      </c>
      <c r="M40" s="52">
        <f>'Despesas - Lazer e Desp. Pess.'!M14</f>
        <v>0</v>
      </c>
      <c r="N40" s="73">
        <f t="shared" si="0"/>
        <v>0</v>
      </c>
    </row>
    <row r="41" spans="1:14" ht="13.5" x14ac:dyDescent="0.25">
      <c r="A41" s="52" t="str">
        <f>'Despesas - Educação'!A8</f>
        <v>Colégio e universidades</v>
      </c>
      <c r="B41" s="52">
        <f>'Despesas - Educação'!B8</f>
        <v>0</v>
      </c>
      <c r="C41" s="52">
        <f>'Despesas - Educação'!C8</f>
        <v>0</v>
      </c>
      <c r="D41" s="52">
        <f>'Despesas - Educação'!D8</f>
        <v>0</v>
      </c>
      <c r="E41" s="52">
        <f>'Despesas - Educação'!E8</f>
        <v>0</v>
      </c>
      <c r="F41" s="52">
        <f>'Despesas - Educação'!F8</f>
        <v>0</v>
      </c>
      <c r="G41" s="52">
        <f>'Despesas - Educação'!G8</f>
        <v>0</v>
      </c>
      <c r="H41" s="52">
        <f>'Despesas - Educação'!H8</f>
        <v>0</v>
      </c>
      <c r="I41" s="52">
        <f>'Despesas - Educação'!I8</f>
        <v>0</v>
      </c>
      <c r="J41" s="52">
        <f>'Despesas - Educação'!J8</f>
        <v>0</v>
      </c>
      <c r="K41" s="52">
        <f>'Despesas - Educação'!K8</f>
        <v>0</v>
      </c>
      <c r="L41" s="52">
        <f>'Despesas - Educação'!L8</f>
        <v>0</v>
      </c>
      <c r="M41" s="52">
        <f>'Despesas - Educação'!M8</f>
        <v>0</v>
      </c>
      <c r="N41" s="73">
        <f t="shared" ref="N41:N61" si="1">SUM(B41:M41)</f>
        <v>0</v>
      </c>
    </row>
    <row r="42" spans="1:14" ht="13.5" x14ac:dyDescent="0.25">
      <c r="A42" s="52" t="str">
        <f>'Despesas - Educação'!A9</f>
        <v>Livros e materiais escolares</v>
      </c>
      <c r="B42" s="52">
        <f>'Despesas - Educação'!B9</f>
        <v>0</v>
      </c>
      <c r="C42" s="52">
        <f>'Despesas - Educação'!C9</f>
        <v>0</v>
      </c>
      <c r="D42" s="52">
        <f>'Despesas - Educação'!D9</f>
        <v>0</v>
      </c>
      <c r="E42" s="52">
        <f>'Despesas - Educação'!E9</f>
        <v>0</v>
      </c>
      <c r="F42" s="52">
        <f>'Despesas - Educação'!F9</f>
        <v>0</v>
      </c>
      <c r="G42" s="52">
        <f>'Despesas - Educação'!G9</f>
        <v>0</v>
      </c>
      <c r="H42" s="52">
        <f>'Despesas - Educação'!H9</f>
        <v>0</v>
      </c>
      <c r="I42" s="52">
        <f>'Despesas - Educação'!I9</f>
        <v>0</v>
      </c>
      <c r="J42" s="52">
        <f>'Despesas - Educação'!J9</f>
        <v>0</v>
      </c>
      <c r="K42" s="52">
        <f>'Despesas - Educação'!K9</f>
        <v>0</v>
      </c>
      <c r="L42" s="52">
        <f>'Despesas - Educação'!L9</f>
        <v>0</v>
      </c>
      <c r="M42" s="52">
        <f>'Despesas - Educação'!M9</f>
        <v>0</v>
      </c>
      <c r="N42" s="73">
        <f t="shared" si="1"/>
        <v>0</v>
      </c>
    </row>
    <row r="43" spans="1:14" ht="13.5" x14ac:dyDescent="0.25">
      <c r="A43" s="52" t="str">
        <f>'Despesas - Educação'!A10</f>
        <v>Transportes</v>
      </c>
      <c r="B43" s="52">
        <f>'Despesas - Educação'!B10</f>
        <v>0</v>
      </c>
      <c r="C43" s="52">
        <f>'Despesas - Educação'!C10</f>
        <v>0</v>
      </c>
      <c r="D43" s="52">
        <f>'Despesas - Educação'!D10</f>
        <v>0</v>
      </c>
      <c r="E43" s="52">
        <f>'Despesas - Educação'!E10</f>
        <v>0</v>
      </c>
      <c r="F43" s="52">
        <f>'Despesas - Educação'!F10</f>
        <v>0</v>
      </c>
      <c r="G43" s="52">
        <f>'Despesas - Educação'!G10</f>
        <v>0</v>
      </c>
      <c r="H43" s="52">
        <f>'Despesas - Educação'!H10</f>
        <v>0</v>
      </c>
      <c r="I43" s="52">
        <f>'Despesas - Educação'!I10</f>
        <v>0</v>
      </c>
      <c r="J43" s="52">
        <f>'Despesas - Educação'!J10</f>
        <v>0</v>
      </c>
      <c r="K43" s="52">
        <f>'Despesas - Educação'!K10</f>
        <v>0</v>
      </c>
      <c r="L43" s="52">
        <f>'Despesas - Educação'!L10</f>
        <v>0</v>
      </c>
      <c r="M43" s="52">
        <f>'Despesas - Educação'!M10</f>
        <v>0</v>
      </c>
      <c r="N43" s="73">
        <f t="shared" si="1"/>
        <v>0</v>
      </c>
    </row>
    <row r="44" spans="1:14" ht="13.5" x14ac:dyDescent="0.25">
      <c r="A44" s="52" t="str">
        <f>'Despesas - Educação'!A11</f>
        <v xml:space="preserve">Cursos </v>
      </c>
      <c r="B44" s="52">
        <f>'Despesas - Educação'!B11</f>
        <v>0</v>
      </c>
      <c r="C44" s="52">
        <f>'Despesas - Educação'!C11</f>
        <v>0</v>
      </c>
      <c r="D44" s="52">
        <f>'Despesas - Educação'!D11</f>
        <v>0</v>
      </c>
      <c r="E44" s="52">
        <f>'Despesas - Educação'!E11</f>
        <v>0</v>
      </c>
      <c r="F44" s="52">
        <f>'Despesas - Educação'!F11</f>
        <v>0</v>
      </c>
      <c r="G44" s="52">
        <f>'Despesas - Educação'!G11</f>
        <v>0</v>
      </c>
      <c r="H44" s="52">
        <f>'Despesas - Educação'!H11</f>
        <v>0</v>
      </c>
      <c r="I44" s="52">
        <f>'Despesas - Educação'!I11</f>
        <v>0</v>
      </c>
      <c r="J44" s="52">
        <f>'Despesas - Educação'!J11</f>
        <v>0</v>
      </c>
      <c r="K44" s="52">
        <f>'Despesas - Educação'!K11</f>
        <v>0</v>
      </c>
      <c r="L44" s="52">
        <f>'Despesas - Educação'!L11</f>
        <v>0</v>
      </c>
      <c r="M44" s="52">
        <f>'Despesas - Educação'!M11</f>
        <v>0</v>
      </c>
      <c r="N44" s="73">
        <f t="shared" si="1"/>
        <v>0</v>
      </c>
    </row>
    <row r="45" spans="1:14" ht="13.5" x14ac:dyDescent="0.25">
      <c r="A45" s="52" t="str">
        <f>'Despesas - Educação'!A12</f>
        <v xml:space="preserve">Academia </v>
      </c>
      <c r="B45" s="52">
        <f>'Despesas - Educação'!B12</f>
        <v>0</v>
      </c>
      <c r="C45" s="52">
        <f>'Despesas - Educação'!C12</f>
        <v>0</v>
      </c>
      <c r="D45" s="52">
        <f>'Despesas - Educação'!D12</f>
        <v>0</v>
      </c>
      <c r="E45" s="52">
        <f>'Despesas - Educação'!E12</f>
        <v>0</v>
      </c>
      <c r="F45" s="52">
        <f>'Despesas - Educação'!F12</f>
        <v>0</v>
      </c>
      <c r="G45" s="52">
        <f>'Despesas - Educação'!G12</f>
        <v>0</v>
      </c>
      <c r="H45" s="52">
        <f>'Despesas - Educação'!H12</f>
        <v>0</v>
      </c>
      <c r="I45" s="52">
        <f>'Despesas - Educação'!I12</f>
        <v>0</v>
      </c>
      <c r="J45" s="52">
        <f>'Despesas - Educação'!J12</f>
        <v>0</v>
      </c>
      <c r="K45" s="52">
        <f>'Despesas - Educação'!K12</f>
        <v>0</v>
      </c>
      <c r="L45" s="52">
        <f>'Despesas - Educação'!L12</f>
        <v>0</v>
      </c>
      <c r="M45" s="52">
        <f>'Despesas - Educação'!M12</f>
        <v>0</v>
      </c>
      <c r="N45" s="73">
        <f t="shared" si="1"/>
        <v>0</v>
      </c>
    </row>
    <row r="46" spans="1:14" ht="13.5" x14ac:dyDescent="0.25">
      <c r="A46" s="52" t="str">
        <f>'Despesas - Educação'!A13</f>
        <v>Prática de esporte</v>
      </c>
      <c r="B46" s="52">
        <f>'Despesas - Educação'!B13</f>
        <v>0</v>
      </c>
      <c r="C46" s="52">
        <f>'Despesas - Educação'!C13</f>
        <v>0</v>
      </c>
      <c r="D46" s="52">
        <f>'Despesas - Educação'!D13</f>
        <v>0</v>
      </c>
      <c r="E46" s="52">
        <f>'Despesas - Educação'!E13</f>
        <v>0</v>
      </c>
      <c r="F46" s="52">
        <f>'Despesas - Educação'!F13</f>
        <v>0</v>
      </c>
      <c r="G46" s="52">
        <f>'Despesas - Educação'!G13</f>
        <v>0</v>
      </c>
      <c r="H46" s="52">
        <f>'Despesas - Educação'!H13</f>
        <v>0</v>
      </c>
      <c r="I46" s="52">
        <f>'Despesas - Educação'!I13</f>
        <v>0</v>
      </c>
      <c r="J46" s="52">
        <f>'Despesas - Educação'!J13</f>
        <v>0</v>
      </c>
      <c r="K46" s="52">
        <f>'Despesas - Educação'!K13</f>
        <v>0</v>
      </c>
      <c r="L46" s="52">
        <f>'Despesas - Educação'!L13</f>
        <v>0</v>
      </c>
      <c r="M46" s="52">
        <f>'Despesas - Educação'!M13</f>
        <v>0</v>
      </c>
      <c r="N46" s="73">
        <f t="shared" si="1"/>
        <v>0</v>
      </c>
    </row>
    <row r="47" spans="1:14" ht="13.5" x14ac:dyDescent="0.25">
      <c r="A47" s="52" t="str">
        <f>'Despesas - Educação'!A14&amp;" - Educação"</f>
        <v>Outros - Educação</v>
      </c>
      <c r="B47" s="52">
        <f>'Despesas - Educação'!B14</f>
        <v>0</v>
      </c>
      <c r="C47" s="52">
        <f>'Despesas - Educação'!C14</f>
        <v>0</v>
      </c>
      <c r="D47" s="52">
        <f>'Despesas - Educação'!D14</f>
        <v>0</v>
      </c>
      <c r="E47" s="52">
        <f>'Despesas - Educação'!E14</f>
        <v>0</v>
      </c>
      <c r="F47" s="52">
        <f>'Despesas - Educação'!F14</f>
        <v>0</v>
      </c>
      <c r="G47" s="52">
        <f>'Despesas - Educação'!G14</f>
        <v>0</v>
      </c>
      <c r="H47" s="52">
        <f>'Despesas - Educação'!H14</f>
        <v>0</v>
      </c>
      <c r="I47" s="52">
        <f>'Despesas - Educação'!I14</f>
        <v>0</v>
      </c>
      <c r="J47" s="52">
        <f>'Despesas - Educação'!J14</f>
        <v>0</v>
      </c>
      <c r="K47" s="52">
        <f>'Despesas - Educação'!K14</f>
        <v>0</v>
      </c>
      <c r="L47" s="52">
        <f>'Despesas - Educação'!L14</f>
        <v>0</v>
      </c>
      <c r="M47" s="52">
        <f>'Despesas - Educação'!M14</f>
        <v>0</v>
      </c>
      <c r="N47" s="73">
        <f t="shared" si="1"/>
        <v>0</v>
      </c>
    </row>
    <row r="48" spans="1:14" ht="13.5" x14ac:dyDescent="0.25">
      <c r="A48" s="52" t="str">
        <f>'Despesas - Moradia e Aliment.'!A8</f>
        <v>Aluguel / prestação da casa</v>
      </c>
      <c r="B48" s="52">
        <f>'Despesas - Moradia e Aliment.'!B8</f>
        <v>0</v>
      </c>
      <c r="C48" s="52">
        <f>'Despesas - Moradia e Aliment.'!C8</f>
        <v>0</v>
      </c>
      <c r="D48" s="52">
        <f>'Despesas - Moradia e Aliment.'!D8</f>
        <v>0</v>
      </c>
      <c r="E48" s="52">
        <f>'Despesas - Moradia e Aliment.'!E8</f>
        <v>0</v>
      </c>
      <c r="F48" s="52">
        <f>'Despesas - Moradia e Aliment.'!F8</f>
        <v>0</v>
      </c>
      <c r="G48" s="52">
        <f>'Despesas - Moradia e Aliment.'!G8</f>
        <v>0</v>
      </c>
      <c r="H48" s="52">
        <f>'Despesas - Moradia e Aliment.'!H8</f>
        <v>0</v>
      </c>
      <c r="I48" s="52">
        <f>'Despesas - Moradia e Aliment.'!I8</f>
        <v>0</v>
      </c>
      <c r="J48" s="52">
        <f>'Despesas - Moradia e Aliment.'!J8</f>
        <v>0</v>
      </c>
      <c r="K48" s="52">
        <f>'Despesas - Moradia e Aliment.'!K8</f>
        <v>0</v>
      </c>
      <c r="L48" s="52">
        <f>'Despesas - Moradia e Aliment.'!L8</f>
        <v>0</v>
      </c>
      <c r="M48" s="52">
        <f>'Despesas - Moradia e Aliment.'!M8</f>
        <v>0</v>
      </c>
      <c r="N48" s="73">
        <f t="shared" si="1"/>
        <v>0</v>
      </c>
    </row>
    <row r="49" spans="1:14" ht="13.5" x14ac:dyDescent="0.25">
      <c r="A49" s="52" t="str">
        <f>'Despesas - Moradia e Aliment.'!A9</f>
        <v>Condominio</v>
      </c>
      <c r="B49" s="52">
        <f>'Despesas - Moradia e Aliment.'!B9</f>
        <v>0</v>
      </c>
      <c r="C49" s="52">
        <f>'Despesas - Moradia e Aliment.'!C9</f>
        <v>0</v>
      </c>
      <c r="D49" s="52">
        <f>'Despesas - Moradia e Aliment.'!D9</f>
        <v>0</v>
      </c>
      <c r="E49" s="52">
        <f>'Despesas - Moradia e Aliment.'!E9</f>
        <v>0</v>
      </c>
      <c r="F49" s="52">
        <f>'Despesas - Moradia e Aliment.'!F9</f>
        <v>0</v>
      </c>
      <c r="G49" s="52">
        <f>'Despesas - Moradia e Aliment.'!G9</f>
        <v>0</v>
      </c>
      <c r="H49" s="52">
        <f>'Despesas - Moradia e Aliment.'!H9</f>
        <v>0</v>
      </c>
      <c r="I49" s="52">
        <f>'Despesas - Moradia e Aliment.'!I9</f>
        <v>0</v>
      </c>
      <c r="J49" s="52">
        <f>'Despesas - Moradia e Aliment.'!J9</f>
        <v>0</v>
      </c>
      <c r="K49" s="52">
        <f>'Despesas - Moradia e Aliment.'!K9</f>
        <v>0</v>
      </c>
      <c r="L49" s="52">
        <f>'Despesas - Moradia e Aliment.'!L9</f>
        <v>0</v>
      </c>
      <c r="M49" s="52">
        <f>'Despesas - Moradia e Aliment.'!M9</f>
        <v>0</v>
      </c>
      <c r="N49" s="73">
        <f t="shared" si="1"/>
        <v>0</v>
      </c>
    </row>
    <row r="50" spans="1:14" ht="13.5" x14ac:dyDescent="0.25">
      <c r="A50" s="52" t="str">
        <f>'Despesas - Moradia e Aliment.'!A10</f>
        <v>IPTU</v>
      </c>
      <c r="B50" s="52">
        <f>'Despesas - Moradia e Aliment.'!B10</f>
        <v>0</v>
      </c>
      <c r="C50" s="52">
        <f>'Despesas - Moradia e Aliment.'!C10</f>
        <v>0</v>
      </c>
      <c r="D50" s="52">
        <f>'Despesas - Moradia e Aliment.'!D10</f>
        <v>0</v>
      </c>
      <c r="E50" s="52">
        <f>'Despesas - Moradia e Aliment.'!E10</f>
        <v>0</v>
      </c>
      <c r="F50" s="52">
        <f>'Despesas - Moradia e Aliment.'!F10</f>
        <v>0</v>
      </c>
      <c r="G50" s="52">
        <f>'Despesas - Moradia e Aliment.'!G10</f>
        <v>0</v>
      </c>
      <c r="H50" s="52">
        <f>'Despesas - Moradia e Aliment.'!H10</f>
        <v>0</v>
      </c>
      <c r="I50" s="52">
        <f>'Despesas - Moradia e Aliment.'!I10</f>
        <v>0</v>
      </c>
      <c r="J50" s="52">
        <f>'Despesas - Moradia e Aliment.'!J10</f>
        <v>0</v>
      </c>
      <c r="K50" s="52">
        <f>'Despesas - Moradia e Aliment.'!K10</f>
        <v>0</v>
      </c>
      <c r="L50" s="52">
        <f>'Despesas - Moradia e Aliment.'!L10</f>
        <v>0</v>
      </c>
      <c r="M50" s="52">
        <f>'Despesas - Moradia e Aliment.'!M10</f>
        <v>0</v>
      </c>
      <c r="N50" s="73">
        <f t="shared" si="1"/>
        <v>0</v>
      </c>
    </row>
    <row r="51" spans="1:14" ht="13.5" x14ac:dyDescent="0.25">
      <c r="A51" s="52" t="str">
        <f>'Despesas - Moradia e Aliment.'!A11</f>
        <v>Associação de moradores</v>
      </c>
      <c r="B51" s="52">
        <f>'Despesas - Moradia e Aliment.'!B11</f>
        <v>0</v>
      </c>
      <c r="C51" s="52">
        <f>'Despesas - Moradia e Aliment.'!C11</f>
        <v>0</v>
      </c>
      <c r="D51" s="52">
        <f>'Despesas - Moradia e Aliment.'!D11</f>
        <v>0</v>
      </c>
      <c r="E51" s="52">
        <f>'Despesas - Moradia e Aliment.'!E11</f>
        <v>0</v>
      </c>
      <c r="F51" s="52">
        <f>'Despesas - Moradia e Aliment.'!F11</f>
        <v>0</v>
      </c>
      <c r="G51" s="52">
        <f>'Despesas - Moradia e Aliment.'!G11</f>
        <v>0</v>
      </c>
      <c r="H51" s="52">
        <f>'Despesas - Moradia e Aliment.'!H11</f>
        <v>0</v>
      </c>
      <c r="I51" s="52">
        <f>'Despesas - Moradia e Aliment.'!I11</f>
        <v>0</v>
      </c>
      <c r="J51" s="52">
        <f>'Despesas - Moradia e Aliment.'!J11</f>
        <v>0</v>
      </c>
      <c r="K51" s="52">
        <f>'Despesas - Moradia e Aliment.'!K11</f>
        <v>0</v>
      </c>
      <c r="L51" s="52">
        <f>'Despesas - Moradia e Aliment.'!L11</f>
        <v>0</v>
      </c>
      <c r="M51" s="52">
        <f>'Despesas - Moradia e Aliment.'!M11</f>
        <v>0</v>
      </c>
      <c r="N51" s="73">
        <f t="shared" si="1"/>
        <v>0</v>
      </c>
    </row>
    <row r="52" spans="1:14" ht="13.5" x14ac:dyDescent="0.25">
      <c r="A52" s="52" t="str">
        <f>'Despesas - Moradia e Aliment.'!A12</f>
        <v>Luz</v>
      </c>
      <c r="B52" s="52">
        <f>'Despesas - Moradia e Aliment.'!B12</f>
        <v>0</v>
      </c>
      <c r="C52" s="52">
        <f>'Despesas - Moradia e Aliment.'!C12</f>
        <v>0</v>
      </c>
      <c r="D52" s="52">
        <f>'Despesas - Moradia e Aliment.'!D12</f>
        <v>0</v>
      </c>
      <c r="E52" s="52">
        <f>'Despesas - Moradia e Aliment.'!E12</f>
        <v>0</v>
      </c>
      <c r="F52" s="52">
        <f>'Despesas - Moradia e Aliment.'!F12</f>
        <v>0</v>
      </c>
      <c r="G52" s="52">
        <f>'Despesas - Moradia e Aliment.'!G12</f>
        <v>0</v>
      </c>
      <c r="H52" s="52">
        <f>'Despesas - Moradia e Aliment.'!H12</f>
        <v>0</v>
      </c>
      <c r="I52" s="52">
        <f>'Despesas - Moradia e Aliment.'!I12</f>
        <v>0</v>
      </c>
      <c r="J52" s="52">
        <f>'Despesas - Moradia e Aliment.'!J12</f>
        <v>0</v>
      </c>
      <c r="K52" s="52">
        <f>'Despesas - Moradia e Aliment.'!K12</f>
        <v>0</v>
      </c>
      <c r="L52" s="52">
        <f>'Despesas - Moradia e Aliment.'!L12</f>
        <v>0</v>
      </c>
      <c r="M52" s="52">
        <f>'Despesas - Moradia e Aliment.'!M12</f>
        <v>0</v>
      </c>
      <c r="N52" s="73">
        <f t="shared" si="1"/>
        <v>0</v>
      </c>
    </row>
    <row r="53" spans="1:14" ht="13.5" x14ac:dyDescent="0.25">
      <c r="A53" s="52" t="str">
        <f>'Despesas - Moradia e Aliment.'!A13</f>
        <v>Gás</v>
      </c>
      <c r="B53" s="52">
        <f>'Despesas - Moradia e Aliment.'!B13</f>
        <v>0</v>
      </c>
      <c r="C53" s="52">
        <f>'Despesas - Moradia e Aliment.'!C13</f>
        <v>0</v>
      </c>
      <c r="D53" s="52">
        <f>'Despesas - Moradia e Aliment.'!D13</f>
        <v>0</v>
      </c>
      <c r="E53" s="52">
        <f>'Despesas - Moradia e Aliment.'!E13</f>
        <v>0</v>
      </c>
      <c r="F53" s="52">
        <f>'Despesas - Moradia e Aliment.'!F13</f>
        <v>0</v>
      </c>
      <c r="G53" s="52">
        <f>'Despesas - Moradia e Aliment.'!G13</f>
        <v>0</v>
      </c>
      <c r="H53" s="52">
        <f>'Despesas - Moradia e Aliment.'!H13</f>
        <v>0</v>
      </c>
      <c r="I53" s="52">
        <f>'Despesas - Moradia e Aliment.'!I13</f>
        <v>0</v>
      </c>
      <c r="J53" s="52">
        <f>'Despesas - Moradia e Aliment.'!J13</f>
        <v>0</v>
      </c>
      <c r="K53" s="52">
        <f>'Despesas - Moradia e Aliment.'!K13</f>
        <v>0</v>
      </c>
      <c r="L53" s="52">
        <f>'Despesas - Moradia e Aliment.'!L13</f>
        <v>0</v>
      </c>
      <c r="M53" s="52">
        <f>'Despesas - Moradia e Aliment.'!M13</f>
        <v>0</v>
      </c>
      <c r="N53" s="73">
        <f t="shared" si="1"/>
        <v>0</v>
      </c>
    </row>
    <row r="54" spans="1:14" ht="13.5" x14ac:dyDescent="0.25">
      <c r="A54" s="52" t="str">
        <f>'Despesas - Moradia e Aliment.'!A14</f>
        <v>Água</v>
      </c>
      <c r="B54" s="52">
        <f>'Despesas - Moradia e Aliment.'!B14</f>
        <v>0</v>
      </c>
      <c r="C54" s="52">
        <f>'Despesas - Moradia e Aliment.'!C14</f>
        <v>0</v>
      </c>
      <c r="D54" s="52">
        <f>'Despesas - Moradia e Aliment.'!D14</f>
        <v>0</v>
      </c>
      <c r="E54" s="52">
        <f>'Despesas - Moradia e Aliment.'!E14</f>
        <v>0</v>
      </c>
      <c r="F54" s="52">
        <f>'Despesas - Moradia e Aliment.'!F14</f>
        <v>0</v>
      </c>
      <c r="G54" s="52">
        <f>'Despesas - Moradia e Aliment.'!G14</f>
        <v>0</v>
      </c>
      <c r="H54" s="52">
        <f>'Despesas - Moradia e Aliment.'!H14</f>
        <v>0</v>
      </c>
      <c r="I54" s="52">
        <f>'Despesas - Moradia e Aliment.'!I14</f>
        <v>0</v>
      </c>
      <c r="J54" s="52">
        <f>'Despesas - Moradia e Aliment.'!J14</f>
        <v>0</v>
      </c>
      <c r="K54" s="52">
        <f>'Despesas - Moradia e Aliment.'!K14</f>
        <v>0</v>
      </c>
      <c r="L54" s="52">
        <f>'Despesas - Moradia e Aliment.'!L14</f>
        <v>0</v>
      </c>
      <c r="M54" s="52">
        <f>'Despesas - Moradia e Aliment.'!M14</f>
        <v>0</v>
      </c>
      <c r="N54" s="73">
        <f t="shared" si="1"/>
        <v>0</v>
      </c>
    </row>
    <row r="55" spans="1:14" ht="13.5" x14ac:dyDescent="0.25">
      <c r="A55" s="52" t="str">
        <f>'Despesas - Moradia e Aliment.'!A15</f>
        <v>Manutenção da casa</v>
      </c>
      <c r="B55" s="52">
        <f>'Despesas - Moradia e Aliment.'!B15</f>
        <v>0</v>
      </c>
      <c r="C55" s="52">
        <f>'Despesas - Moradia e Aliment.'!C15</f>
        <v>0</v>
      </c>
      <c r="D55" s="52">
        <f>'Despesas - Moradia e Aliment.'!D15</f>
        <v>0</v>
      </c>
      <c r="E55" s="52">
        <f>'Despesas - Moradia e Aliment.'!E15</f>
        <v>0</v>
      </c>
      <c r="F55" s="52">
        <f>'Despesas - Moradia e Aliment.'!F15</f>
        <v>0</v>
      </c>
      <c r="G55" s="52">
        <f>'Despesas - Moradia e Aliment.'!G15</f>
        <v>0</v>
      </c>
      <c r="H55" s="52">
        <f>'Despesas - Moradia e Aliment.'!H15</f>
        <v>0</v>
      </c>
      <c r="I55" s="52">
        <f>'Despesas - Moradia e Aliment.'!I15</f>
        <v>0</v>
      </c>
      <c r="J55" s="52">
        <f>'Despesas - Moradia e Aliment.'!J15</f>
        <v>0</v>
      </c>
      <c r="K55" s="52">
        <f>'Despesas - Moradia e Aliment.'!K15</f>
        <v>0</v>
      </c>
      <c r="L55" s="52">
        <f>'Despesas - Moradia e Aliment.'!L15</f>
        <v>0</v>
      </c>
      <c r="M55" s="52">
        <f>'Despesas - Moradia e Aliment.'!M15</f>
        <v>0</v>
      </c>
      <c r="N55" s="73">
        <f t="shared" si="1"/>
        <v>0</v>
      </c>
    </row>
    <row r="56" spans="1:14" ht="13.5" x14ac:dyDescent="0.25">
      <c r="A56" s="52" t="str">
        <f>'Despesas - Moradia e Aliment.'!A16</f>
        <v>Seguro residencial</v>
      </c>
      <c r="B56" s="52">
        <f>'Despesas - Moradia e Aliment.'!B16</f>
        <v>0</v>
      </c>
      <c r="C56" s="52">
        <f>'Despesas - Moradia e Aliment.'!C16</f>
        <v>0</v>
      </c>
      <c r="D56" s="52">
        <f>'Despesas - Moradia e Aliment.'!D16</f>
        <v>0</v>
      </c>
      <c r="E56" s="52">
        <f>'Despesas - Moradia e Aliment.'!E16</f>
        <v>0</v>
      </c>
      <c r="F56" s="52">
        <f>'Despesas - Moradia e Aliment.'!F16</f>
        <v>0</v>
      </c>
      <c r="G56" s="52">
        <f>'Despesas - Moradia e Aliment.'!G16</f>
        <v>0</v>
      </c>
      <c r="H56" s="52">
        <f>'Despesas - Moradia e Aliment.'!H16</f>
        <v>0</v>
      </c>
      <c r="I56" s="52">
        <f>'Despesas - Moradia e Aliment.'!I16</f>
        <v>0</v>
      </c>
      <c r="J56" s="52">
        <f>'Despesas - Moradia e Aliment.'!J16</f>
        <v>0</v>
      </c>
      <c r="K56" s="52">
        <f>'Despesas - Moradia e Aliment.'!K16</f>
        <v>0</v>
      </c>
      <c r="L56" s="52">
        <f>'Despesas - Moradia e Aliment.'!L16</f>
        <v>0</v>
      </c>
      <c r="M56" s="52">
        <f>'Despesas - Moradia e Aliment.'!M16</f>
        <v>0</v>
      </c>
      <c r="N56" s="73">
        <f t="shared" si="1"/>
        <v>0</v>
      </c>
    </row>
    <row r="57" spans="1:14" ht="13.5" x14ac:dyDescent="0.25">
      <c r="A57" s="52" t="str">
        <f>'Despesas - Moradia e Aliment.'!A17</f>
        <v>Supermercado</v>
      </c>
      <c r="B57" s="52">
        <f>'Despesas - Moradia e Aliment.'!B17</f>
        <v>0</v>
      </c>
      <c r="C57" s="52">
        <f>'Despesas - Moradia e Aliment.'!C17</f>
        <v>0</v>
      </c>
      <c r="D57" s="52">
        <f>'Despesas - Moradia e Aliment.'!D17</f>
        <v>0</v>
      </c>
      <c r="E57" s="52">
        <f>'Despesas - Moradia e Aliment.'!E17</f>
        <v>0</v>
      </c>
      <c r="F57" s="52">
        <f>'Despesas - Moradia e Aliment.'!F17</f>
        <v>0</v>
      </c>
      <c r="G57" s="52">
        <f>'Despesas - Moradia e Aliment.'!G17</f>
        <v>0</v>
      </c>
      <c r="H57" s="52">
        <f>'Despesas - Moradia e Aliment.'!H17</f>
        <v>0</v>
      </c>
      <c r="I57" s="52">
        <f>'Despesas - Moradia e Aliment.'!I17</f>
        <v>0</v>
      </c>
      <c r="J57" s="52">
        <f>'Despesas - Moradia e Aliment.'!J17</f>
        <v>0</v>
      </c>
      <c r="K57" s="52">
        <f>'Despesas - Moradia e Aliment.'!K17</f>
        <v>0</v>
      </c>
      <c r="L57" s="52">
        <f>'Despesas - Moradia e Aliment.'!L17</f>
        <v>0</v>
      </c>
      <c r="M57" s="52">
        <f>'Despesas - Moradia e Aliment.'!M17</f>
        <v>0</v>
      </c>
      <c r="N57" s="73">
        <f t="shared" si="1"/>
        <v>0</v>
      </c>
    </row>
    <row r="58" spans="1:14" ht="13.5" x14ac:dyDescent="0.25">
      <c r="A58" s="52" t="str">
        <f>'Despesas - Moradia e Aliment.'!A18</f>
        <v>Padaria</v>
      </c>
      <c r="B58" s="52">
        <f>'Despesas - Moradia e Aliment.'!B18</f>
        <v>0</v>
      </c>
      <c r="C58" s="52">
        <f>'Despesas - Moradia e Aliment.'!C18</f>
        <v>0</v>
      </c>
      <c r="D58" s="52">
        <f>'Despesas - Moradia e Aliment.'!D18</f>
        <v>0</v>
      </c>
      <c r="E58" s="52">
        <f>'Despesas - Moradia e Aliment.'!E18</f>
        <v>0</v>
      </c>
      <c r="F58" s="52">
        <f>'Despesas - Moradia e Aliment.'!F18</f>
        <v>0</v>
      </c>
      <c r="G58" s="52">
        <f>'Despesas - Moradia e Aliment.'!G18</f>
        <v>0</v>
      </c>
      <c r="H58" s="52">
        <f>'Despesas - Moradia e Aliment.'!H18</f>
        <v>0</v>
      </c>
      <c r="I58" s="52">
        <f>'Despesas - Moradia e Aliment.'!I18</f>
        <v>0</v>
      </c>
      <c r="J58" s="52">
        <f>'Despesas - Moradia e Aliment.'!J18</f>
        <v>0</v>
      </c>
      <c r="K58" s="52">
        <f>'Despesas - Moradia e Aliment.'!K18</f>
        <v>0</v>
      </c>
      <c r="L58" s="52">
        <f>'Despesas - Moradia e Aliment.'!L18</f>
        <v>0</v>
      </c>
      <c r="M58" s="52">
        <f>'Despesas - Moradia e Aliment.'!M18</f>
        <v>0</v>
      </c>
      <c r="N58" s="73">
        <f t="shared" si="1"/>
        <v>0</v>
      </c>
    </row>
    <row r="59" spans="1:14" ht="13.5" x14ac:dyDescent="0.25">
      <c r="A59" s="52" t="str">
        <f>'Despesas - Moradia e Aliment.'!A19</f>
        <v>Hortifruti</v>
      </c>
      <c r="B59" s="52">
        <f>'Despesas - Moradia e Aliment.'!B19</f>
        <v>0</v>
      </c>
      <c r="C59" s="52">
        <f>'Despesas - Moradia e Aliment.'!C19</f>
        <v>0</v>
      </c>
      <c r="D59" s="52">
        <f>'Despesas - Moradia e Aliment.'!D19</f>
        <v>0</v>
      </c>
      <c r="E59" s="52">
        <f>'Despesas - Moradia e Aliment.'!E19</f>
        <v>0</v>
      </c>
      <c r="F59" s="52">
        <f>'Despesas - Moradia e Aliment.'!F19</f>
        <v>0</v>
      </c>
      <c r="G59" s="52">
        <f>'Despesas - Moradia e Aliment.'!G19</f>
        <v>0</v>
      </c>
      <c r="H59" s="52">
        <f>'Despesas - Moradia e Aliment.'!H19</f>
        <v>0</v>
      </c>
      <c r="I59" s="52">
        <f>'Despesas - Moradia e Aliment.'!I19</f>
        <v>0</v>
      </c>
      <c r="J59" s="52">
        <f>'Despesas - Moradia e Aliment.'!J19</f>
        <v>0</v>
      </c>
      <c r="K59" s="52">
        <f>'Despesas - Moradia e Aliment.'!K19</f>
        <v>0</v>
      </c>
      <c r="L59" s="52">
        <f>'Despesas - Moradia e Aliment.'!L19</f>
        <v>0</v>
      </c>
      <c r="M59" s="52">
        <f>'Despesas - Moradia e Aliment.'!M19</f>
        <v>0</v>
      </c>
      <c r="N59" s="73">
        <f t="shared" si="1"/>
        <v>0</v>
      </c>
    </row>
    <row r="60" spans="1:14" ht="13.5" x14ac:dyDescent="0.25">
      <c r="A60" s="52" t="str">
        <f>'Despesas - Moradia e Aliment.'!A20</f>
        <v>Alimentação na na rua (pessoal e da família)</v>
      </c>
      <c r="B60" s="52">
        <f>'Despesas - Moradia e Aliment.'!B20</f>
        <v>0</v>
      </c>
      <c r="C60" s="52">
        <f>'Despesas - Moradia e Aliment.'!C20</f>
        <v>0</v>
      </c>
      <c r="D60" s="52">
        <f>'Despesas - Moradia e Aliment.'!D20</f>
        <v>0</v>
      </c>
      <c r="E60" s="52">
        <f>'Despesas - Moradia e Aliment.'!E20</f>
        <v>0</v>
      </c>
      <c r="F60" s="52">
        <f>'Despesas - Moradia e Aliment.'!F20</f>
        <v>0</v>
      </c>
      <c r="G60" s="52">
        <f>'Despesas - Moradia e Aliment.'!G20</f>
        <v>0</v>
      </c>
      <c r="H60" s="52">
        <f>'Despesas - Moradia e Aliment.'!H20</f>
        <v>0</v>
      </c>
      <c r="I60" s="52">
        <f>'Despesas - Moradia e Aliment.'!I20</f>
        <v>0</v>
      </c>
      <c r="J60" s="52">
        <f>'Despesas - Moradia e Aliment.'!J20</f>
        <v>0</v>
      </c>
      <c r="K60" s="52">
        <f>'Despesas - Moradia e Aliment.'!K20</f>
        <v>0</v>
      </c>
      <c r="L60" s="52">
        <f>'Despesas - Moradia e Aliment.'!L20</f>
        <v>0</v>
      </c>
      <c r="M60" s="52">
        <f>'Despesas - Moradia e Aliment.'!M20</f>
        <v>0</v>
      </c>
      <c r="N60" s="73">
        <f t="shared" si="1"/>
        <v>0</v>
      </c>
    </row>
    <row r="61" spans="1:14" ht="13.5" x14ac:dyDescent="0.25">
      <c r="A61" s="52" t="str">
        <f>'Despesas - Moradia e Aliment.'!A21&amp;" - Moradia e Aliment."</f>
        <v>Outros - Moradia e Aliment.</v>
      </c>
      <c r="B61" s="52">
        <f>'Despesas - Moradia e Aliment.'!B21</f>
        <v>0</v>
      </c>
      <c r="C61" s="52">
        <f>'Despesas - Moradia e Aliment.'!C21</f>
        <v>0</v>
      </c>
      <c r="D61" s="52">
        <f>'Despesas - Moradia e Aliment.'!D21</f>
        <v>0</v>
      </c>
      <c r="E61" s="52">
        <f>'Despesas - Moradia e Aliment.'!E21</f>
        <v>0</v>
      </c>
      <c r="F61" s="52">
        <f>'Despesas - Moradia e Aliment.'!F21</f>
        <v>0</v>
      </c>
      <c r="G61" s="52">
        <f>'Despesas - Moradia e Aliment.'!G21</f>
        <v>0</v>
      </c>
      <c r="H61" s="52">
        <f>'Despesas - Moradia e Aliment.'!H21</f>
        <v>0</v>
      </c>
      <c r="I61" s="52">
        <f>'Despesas - Moradia e Aliment.'!I21</f>
        <v>0</v>
      </c>
      <c r="J61" s="52">
        <f>'Despesas - Moradia e Aliment.'!J21</f>
        <v>0</v>
      </c>
      <c r="K61" s="52">
        <f>'Despesas - Moradia e Aliment.'!K21</f>
        <v>0</v>
      </c>
      <c r="L61" s="52">
        <f>'Despesas - Moradia e Aliment.'!L21</f>
        <v>0</v>
      </c>
      <c r="M61" s="52">
        <f>'Despesas - Moradia e Aliment.'!M21</f>
        <v>0</v>
      </c>
      <c r="N61" s="73">
        <f t="shared" si="1"/>
        <v>0</v>
      </c>
    </row>
  </sheetData>
  <conditionalFormatting sqref="N1 B1:M12 A2:A12">
    <cfRule type="expression" dxfId="28" priority="11" stopIfTrue="1">
      <formula>A$8=TEXT(TODAY(),"mmm")</formula>
    </cfRule>
  </conditionalFormatting>
  <conditionalFormatting sqref="A13:M18">
    <cfRule type="expression" dxfId="27" priority="9" stopIfTrue="1">
      <formula>A$8=TEXT(TODAY(),"mmm")</formula>
    </cfRule>
  </conditionalFormatting>
  <conditionalFormatting sqref="A19:M33">
    <cfRule type="expression" dxfId="26" priority="8" stopIfTrue="1">
      <formula>A$8=TEXT(TODAY(),"mmm")</formula>
    </cfRule>
  </conditionalFormatting>
  <conditionalFormatting sqref="I24:I33">
    <cfRule type="expression" dxfId="25" priority="7" stopIfTrue="1">
      <formula>I$8=TEXT(TODAY(),"mmm")</formula>
    </cfRule>
  </conditionalFormatting>
  <conditionalFormatting sqref="A34:M40">
    <cfRule type="expression" dxfId="24" priority="6" stopIfTrue="1">
      <formula>A$8=TEXT(TODAY(),"mmm")</formula>
    </cfRule>
  </conditionalFormatting>
  <conditionalFormatting sqref="I39:I40">
    <cfRule type="expression" dxfId="23" priority="5" stopIfTrue="1">
      <formula>I$8=TEXT(TODAY(),"mmm")</formula>
    </cfRule>
  </conditionalFormatting>
  <conditionalFormatting sqref="A41:M47">
    <cfRule type="expression" dxfId="22" priority="4" stopIfTrue="1">
      <formula>A$8=TEXT(TODAY(),"mmm")</formula>
    </cfRule>
  </conditionalFormatting>
  <conditionalFormatting sqref="I46:I47">
    <cfRule type="expression" dxfId="21" priority="3" stopIfTrue="1">
      <formula>I$8=TEXT(TODAY(),"mmm")</formula>
    </cfRule>
  </conditionalFormatting>
  <conditionalFormatting sqref="A48:M61">
    <cfRule type="expression" dxfId="20" priority="2" stopIfTrue="1">
      <formula>A$8=TEXT(TODAY(),"mmm")</formula>
    </cfRule>
  </conditionalFormatting>
  <conditionalFormatting sqref="I53:I60">
    <cfRule type="expression" dxfId="19" priority="1" stopIfTrue="1">
      <formula>I$8=TEXT(TODAY(),"mmm")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6"/>
  <sheetViews>
    <sheetView showGridLines="0" showRowColHeaders="0" zoomScaleNormal="100" workbookViewId="0"/>
  </sheetViews>
  <sheetFormatPr defaultRowHeight="12.75" x14ac:dyDescent="0.2"/>
  <sheetData>
    <row r="1" spans="1:5" s="44" customFormat="1" ht="13.5" thickTop="1" x14ac:dyDescent="0.2">
      <c r="A1" s="43"/>
    </row>
    <row r="2" spans="1:5" s="46" customFormat="1" x14ac:dyDescent="0.2">
      <c r="A2" s="45"/>
    </row>
    <row r="3" spans="1:5" s="46" customFormat="1" ht="28.5" x14ac:dyDescent="0.45">
      <c r="A3" s="45"/>
      <c r="B3" s="50"/>
      <c r="E3" s="50" t="s">
        <v>147</v>
      </c>
    </row>
    <row r="4" spans="1:5" s="46" customFormat="1" ht="21" x14ac:dyDescent="0.35">
      <c r="A4" s="45"/>
      <c r="B4" s="49"/>
      <c r="E4" s="49" t="s">
        <v>132</v>
      </c>
    </row>
    <row r="5" spans="1:5" s="48" customFormat="1" ht="13.5" thickBot="1" x14ac:dyDescent="0.25">
      <c r="A5" s="47"/>
    </row>
    <row r="6" spans="1:5" ht="13.5" thickTop="1" x14ac:dyDescent="0.2"/>
  </sheetData>
  <sheetProtection password="E802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N13"/>
  <sheetViews>
    <sheetView showGridLines="0" showRowColHeaders="0" workbookViewId="0">
      <selection activeCell="A8" sqref="A8"/>
    </sheetView>
  </sheetViews>
  <sheetFormatPr defaultRowHeight="12.75" x14ac:dyDescent="0.2"/>
  <cols>
    <col min="1" max="1" width="49.5703125" customWidth="1"/>
    <col min="2" max="14" width="10.28515625" customWidth="1"/>
  </cols>
  <sheetData>
    <row r="1" spans="1:14" s="44" customFormat="1" ht="13.5" thickTop="1" x14ac:dyDescent="0.2">
      <c r="A1" s="43"/>
    </row>
    <row r="2" spans="1:14" s="46" customFormat="1" x14ac:dyDescent="0.2">
      <c r="A2" s="45"/>
    </row>
    <row r="3" spans="1:14" s="46" customFormat="1" ht="28.5" x14ac:dyDescent="0.45">
      <c r="A3" s="45"/>
      <c r="B3" s="50" t="s">
        <v>147</v>
      </c>
    </row>
    <row r="4" spans="1:14" s="46" customFormat="1" ht="21" x14ac:dyDescent="0.35">
      <c r="A4" s="45"/>
      <c r="B4" s="49" t="s">
        <v>102</v>
      </c>
    </row>
    <row r="5" spans="1:14" s="48" customFormat="1" ht="13.5" thickBot="1" x14ac:dyDescent="0.25">
      <c r="A5" s="47"/>
    </row>
    <row r="6" spans="1:14" s="11" customFormat="1" ht="13.5" thickTop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11" customFormat="1" ht="18" thickBot="1" x14ac:dyDescent="0.35">
      <c r="A7" s="53" t="s">
        <v>0</v>
      </c>
      <c r="B7" s="54" t="s">
        <v>1</v>
      </c>
      <c r="C7" s="54" t="s">
        <v>2</v>
      </c>
      <c r="D7" s="54" t="s">
        <v>3</v>
      </c>
      <c r="E7" s="54" t="s">
        <v>4</v>
      </c>
      <c r="F7" s="54" t="s">
        <v>5</v>
      </c>
      <c r="G7" s="54" t="s">
        <v>6</v>
      </c>
      <c r="H7" s="54" t="s">
        <v>7</v>
      </c>
      <c r="I7" s="54" t="s">
        <v>8</v>
      </c>
      <c r="J7" s="54" t="s">
        <v>9</v>
      </c>
      <c r="K7" s="54" t="s">
        <v>10</v>
      </c>
      <c r="L7" s="54" t="s">
        <v>11</v>
      </c>
      <c r="M7" s="54" t="s">
        <v>12</v>
      </c>
      <c r="N7" s="55" t="s">
        <v>104</v>
      </c>
    </row>
    <row r="8" spans="1:14" s="11" customFormat="1" ht="17.25" x14ac:dyDescent="0.3">
      <c r="A8" s="97" t="s">
        <v>33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>
        <f>SUM(B8:M8)</f>
        <v>0</v>
      </c>
    </row>
    <row r="9" spans="1:14" ht="17.25" x14ac:dyDescent="0.3">
      <c r="A9" s="97" t="s">
        <v>34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1">
        <f>SUM(B9:M9)</f>
        <v>0</v>
      </c>
    </row>
    <row r="10" spans="1:14" ht="17.25" x14ac:dyDescent="0.3">
      <c r="A10" s="97" t="s">
        <v>35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1">
        <f>SUM(B10:M10)</f>
        <v>0</v>
      </c>
    </row>
    <row r="11" spans="1:14" ht="17.25" x14ac:dyDescent="0.3">
      <c r="A11" s="97" t="s">
        <v>112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>
        <f>SUM(B11:M11)</f>
        <v>0</v>
      </c>
    </row>
    <row r="12" spans="1:14" ht="18" thickBot="1" x14ac:dyDescent="0.35">
      <c r="A12" s="98" t="s">
        <v>27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>
        <f>SUM(B12:M12)</f>
        <v>0</v>
      </c>
    </row>
    <row r="13" spans="1:14" ht="18" thickTop="1" x14ac:dyDescent="0.3">
      <c r="A13" s="57" t="s">
        <v>103</v>
      </c>
      <c r="B13" s="84" t="str">
        <f>IF(COUNTA(B8:B12)=0,"",SUM(B8:B12))</f>
        <v/>
      </c>
      <c r="C13" s="84" t="str">
        <f t="shared" ref="C13:M13" si="0">IF(COUNTA(C8:C12)=0,"",SUM(C8:C12))</f>
        <v/>
      </c>
      <c r="D13" s="84" t="str">
        <f t="shared" si="0"/>
        <v/>
      </c>
      <c r="E13" s="84" t="str">
        <f t="shared" si="0"/>
        <v/>
      </c>
      <c r="F13" s="84" t="str">
        <f t="shared" si="0"/>
        <v/>
      </c>
      <c r="G13" s="84" t="str">
        <f t="shared" si="0"/>
        <v/>
      </c>
      <c r="H13" s="84" t="str">
        <f t="shared" si="0"/>
        <v/>
      </c>
      <c r="I13" s="84" t="str">
        <f t="shared" si="0"/>
        <v/>
      </c>
      <c r="J13" s="84" t="str">
        <f t="shared" si="0"/>
        <v/>
      </c>
      <c r="K13" s="84" t="str">
        <f t="shared" si="0"/>
        <v/>
      </c>
      <c r="L13" s="84" t="str">
        <f t="shared" si="0"/>
        <v/>
      </c>
      <c r="M13" s="84" t="str">
        <f t="shared" si="0"/>
        <v/>
      </c>
      <c r="N13" s="84">
        <f>SUM(N8:N12)</f>
        <v>0</v>
      </c>
    </row>
  </sheetData>
  <sheetProtection password="E802" sheet="1" objects="1" scenarios="1"/>
  <phoneticPr fontId="0" type="noConversion"/>
  <conditionalFormatting sqref="B7:N12">
    <cfRule type="expression" dxfId="18" priority="1" stopIfTrue="1">
      <formula>B$7=TEXT(TODAY(),"mmm")</formula>
    </cfRule>
  </conditionalFormatting>
  <pageMargins left="0" right="0" top="0" bottom="0" header="0" footer="0"/>
  <pageSetup scale="59" orientation="portrait" r:id="rId1"/>
  <headerFooter alignWithMargins="0">
    <oddHeader>&amp;C&amp;"Arial,Negrito"&amp;12ORÇAMENTO DOMÉSTICO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N22"/>
  <sheetViews>
    <sheetView showGridLines="0" showRowColHeaders="0" zoomScale="90" zoomScaleNormal="90" workbookViewId="0">
      <selection activeCell="B4" sqref="B4"/>
    </sheetView>
  </sheetViews>
  <sheetFormatPr defaultRowHeight="12.75" x14ac:dyDescent="0.2"/>
  <cols>
    <col min="1" max="1" width="49.5703125" bestFit="1" customWidth="1"/>
    <col min="2" max="14" width="10.28515625" customWidth="1"/>
  </cols>
  <sheetData>
    <row r="1" spans="1:14" s="44" customFormat="1" ht="13.5" thickTop="1" x14ac:dyDescent="0.2">
      <c r="A1" s="43"/>
    </row>
    <row r="2" spans="1:14" s="46" customFormat="1" x14ac:dyDescent="0.2">
      <c r="A2" s="45"/>
    </row>
    <row r="3" spans="1:14" s="46" customFormat="1" ht="28.5" x14ac:dyDescent="0.45">
      <c r="A3" s="45"/>
      <c r="B3" s="50" t="s">
        <v>148</v>
      </c>
    </row>
    <row r="4" spans="1:14" s="46" customFormat="1" ht="21" x14ac:dyDescent="0.35">
      <c r="A4" s="45"/>
      <c r="B4" s="49" t="s">
        <v>106</v>
      </c>
    </row>
    <row r="5" spans="1:14" s="48" customFormat="1" ht="13.5" thickBot="1" x14ac:dyDescent="0.25">
      <c r="A5" s="47"/>
    </row>
    <row r="6" spans="1:14" s="11" customFormat="1" ht="13.5" thickTop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11" customFormat="1" ht="18" thickBot="1" x14ac:dyDescent="0.35">
      <c r="A7" s="53" t="s">
        <v>37</v>
      </c>
      <c r="B7" s="54" t="s">
        <v>1</v>
      </c>
      <c r="C7" s="54" t="s">
        <v>2</v>
      </c>
      <c r="D7" s="54" t="s">
        <v>3</v>
      </c>
      <c r="E7" s="54" t="s">
        <v>4</v>
      </c>
      <c r="F7" s="54" t="s">
        <v>5</v>
      </c>
      <c r="G7" s="54" t="s">
        <v>6</v>
      </c>
      <c r="H7" s="54" t="s">
        <v>7</v>
      </c>
      <c r="I7" s="54" t="s">
        <v>8</v>
      </c>
      <c r="J7" s="54" t="s">
        <v>9</v>
      </c>
      <c r="K7" s="54" t="s">
        <v>10</v>
      </c>
      <c r="L7" s="54" t="s">
        <v>11</v>
      </c>
      <c r="M7" s="54" t="s">
        <v>12</v>
      </c>
      <c r="N7" s="55" t="s">
        <v>104</v>
      </c>
    </row>
    <row r="8" spans="1:14" ht="17.25" x14ac:dyDescent="0.3">
      <c r="A8" s="97" t="s">
        <v>40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>
        <f>SUM(B8:M8)</f>
        <v>0</v>
      </c>
    </row>
    <row r="9" spans="1:14" ht="17.25" x14ac:dyDescent="0.3">
      <c r="A9" s="99" t="s">
        <v>14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6">
        <f t="shared" ref="N9:N21" si="0">SUM(B9:M9)</f>
        <v>0</v>
      </c>
    </row>
    <row r="10" spans="1:14" ht="17.25" x14ac:dyDescent="0.3">
      <c r="A10" s="99" t="s">
        <v>15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>
        <f t="shared" si="0"/>
        <v>0</v>
      </c>
    </row>
    <row r="11" spans="1:14" ht="17.25" x14ac:dyDescent="0.3">
      <c r="A11" s="99" t="s">
        <v>36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>
        <f t="shared" si="0"/>
        <v>0</v>
      </c>
    </row>
    <row r="12" spans="1:14" ht="17.25" x14ac:dyDescent="0.3">
      <c r="A12" s="99" t="s">
        <v>16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6">
        <f t="shared" si="0"/>
        <v>0</v>
      </c>
    </row>
    <row r="13" spans="1:14" ht="17.25" x14ac:dyDescent="0.3">
      <c r="A13" s="99" t="s">
        <v>17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7">
        <f t="shared" si="0"/>
        <v>0</v>
      </c>
    </row>
    <row r="14" spans="1:14" ht="17.25" x14ac:dyDescent="0.3">
      <c r="A14" s="99" t="s">
        <v>18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7">
        <f t="shared" si="0"/>
        <v>0</v>
      </c>
    </row>
    <row r="15" spans="1:14" ht="17.25" x14ac:dyDescent="0.3">
      <c r="A15" s="99" t="s">
        <v>38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7">
        <f t="shared" si="0"/>
        <v>0</v>
      </c>
    </row>
    <row r="16" spans="1:14" ht="17.25" x14ac:dyDescent="0.3">
      <c r="A16" s="99" t="s">
        <v>39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7">
        <f t="shared" si="0"/>
        <v>0</v>
      </c>
    </row>
    <row r="17" spans="1:14" ht="17.25" x14ac:dyDescent="0.3">
      <c r="A17" s="99" t="s">
        <v>19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7">
        <f t="shared" si="0"/>
        <v>0</v>
      </c>
    </row>
    <row r="18" spans="1:14" ht="17.25" x14ac:dyDescent="0.3">
      <c r="A18" s="99" t="s">
        <v>20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7">
        <f t="shared" si="0"/>
        <v>0</v>
      </c>
    </row>
    <row r="19" spans="1:14" ht="17.25" x14ac:dyDescent="0.3">
      <c r="A19" s="99" t="s">
        <v>76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7">
        <f t="shared" si="0"/>
        <v>0</v>
      </c>
    </row>
    <row r="20" spans="1:14" ht="17.25" x14ac:dyDescent="0.3">
      <c r="A20" s="99" t="s">
        <v>41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7">
        <f t="shared" si="0"/>
        <v>0</v>
      </c>
    </row>
    <row r="21" spans="1:14" ht="18" thickBot="1" x14ac:dyDescent="0.35">
      <c r="A21" s="99" t="s">
        <v>27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7">
        <f t="shared" si="0"/>
        <v>0</v>
      </c>
    </row>
    <row r="22" spans="1:14" ht="18" thickTop="1" x14ac:dyDescent="0.3">
      <c r="A22" s="57" t="s">
        <v>103</v>
      </c>
      <c r="B22" s="84" t="str">
        <f>IF(COUNTA(B8:B21)=0,"",SUM(B8:B21))</f>
        <v/>
      </c>
      <c r="C22" s="84" t="str">
        <f t="shared" ref="C22:N22" si="1">IF(COUNTA(C8:C21)=0,"",SUM(C8:C21))</f>
        <v/>
      </c>
      <c r="D22" s="84" t="str">
        <f t="shared" si="1"/>
        <v/>
      </c>
      <c r="E22" s="84" t="str">
        <f t="shared" si="1"/>
        <v/>
      </c>
      <c r="F22" s="84" t="str">
        <f t="shared" si="1"/>
        <v/>
      </c>
      <c r="G22" s="84" t="str">
        <f t="shared" si="1"/>
        <v/>
      </c>
      <c r="H22" s="84" t="str">
        <f t="shared" si="1"/>
        <v/>
      </c>
      <c r="I22" s="84" t="str">
        <f t="shared" si="1"/>
        <v/>
      </c>
      <c r="J22" s="84" t="str">
        <f t="shared" si="1"/>
        <v/>
      </c>
      <c r="K22" s="84" t="str">
        <f t="shared" si="1"/>
        <v/>
      </c>
      <c r="L22" s="84" t="str">
        <f t="shared" si="1"/>
        <v/>
      </c>
      <c r="M22" s="84" t="str">
        <f t="shared" si="1"/>
        <v/>
      </c>
      <c r="N22" s="84">
        <f t="shared" si="1"/>
        <v>0</v>
      </c>
    </row>
  </sheetData>
  <sheetProtection password="E802" sheet="1" objects="1" scenarios="1"/>
  <conditionalFormatting sqref="B7:N12">
    <cfRule type="expression" dxfId="17" priority="3" stopIfTrue="1">
      <formula>B$7=TEXT(TODAY(),"mmm")</formula>
    </cfRule>
  </conditionalFormatting>
  <conditionalFormatting sqref="I13:I21">
    <cfRule type="expression" dxfId="16" priority="2" stopIfTrue="1">
      <formula>I$7=TEXT(TODAY(),"mmm")</formula>
    </cfRule>
  </conditionalFormatting>
  <conditionalFormatting sqref="B13:M21">
    <cfRule type="expression" dxfId="15" priority="1" stopIfTrue="1">
      <formula>B$7=TEXT(TODAY(),"mmm")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N15"/>
  <sheetViews>
    <sheetView showGridLines="0" showRowColHeaders="0" zoomScale="90" zoomScaleNormal="90" workbookViewId="0">
      <selection activeCell="B4" sqref="B4"/>
    </sheetView>
  </sheetViews>
  <sheetFormatPr defaultRowHeight="12.75" x14ac:dyDescent="0.2"/>
  <cols>
    <col min="1" max="1" width="49.5703125" bestFit="1" customWidth="1"/>
    <col min="2" max="14" width="10.28515625" customWidth="1"/>
  </cols>
  <sheetData>
    <row r="1" spans="1:14" s="44" customFormat="1" ht="13.5" thickTop="1" x14ac:dyDescent="0.2">
      <c r="A1" s="43"/>
    </row>
    <row r="2" spans="1:14" s="46" customFormat="1" x14ac:dyDescent="0.2">
      <c r="A2" s="45"/>
    </row>
    <row r="3" spans="1:14" s="46" customFormat="1" ht="28.5" x14ac:dyDescent="0.45">
      <c r="A3" s="45"/>
      <c r="B3" s="50" t="s">
        <v>147</v>
      </c>
    </row>
    <row r="4" spans="1:14" s="46" customFormat="1" ht="21" x14ac:dyDescent="0.35">
      <c r="A4" s="45"/>
      <c r="B4" s="49" t="s">
        <v>105</v>
      </c>
    </row>
    <row r="5" spans="1:14" s="48" customFormat="1" ht="13.5" thickBot="1" x14ac:dyDescent="0.25">
      <c r="A5" s="47"/>
    </row>
    <row r="6" spans="1:14" s="11" customFormat="1" ht="13.5" thickTop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11" customFormat="1" ht="18" thickBot="1" x14ac:dyDescent="0.35">
      <c r="A7" s="53" t="s">
        <v>42</v>
      </c>
      <c r="B7" s="54" t="s">
        <v>1</v>
      </c>
      <c r="C7" s="54" t="s">
        <v>2</v>
      </c>
      <c r="D7" s="54" t="s">
        <v>3</v>
      </c>
      <c r="E7" s="54" t="s">
        <v>4</v>
      </c>
      <c r="F7" s="54" t="s">
        <v>5</v>
      </c>
      <c r="G7" s="54" t="s">
        <v>6</v>
      </c>
      <c r="H7" s="54" t="s">
        <v>7</v>
      </c>
      <c r="I7" s="54" t="s">
        <v>8</v>
      </c>
      <c r="J7" s="54" t="s">
        <v>9</v>
      </c>
      <c r="K7" s="54" t="s">
        <v>10</v>
      </c>
      <c r="L7" s="54" t="s">
        <v>11</v>
      </c>
      <c r="M7" s="54" t="s">
        <v>12</v>
      </c>
      <c r="N7" s="55" t="s">
        <v>104</v>
      </c>
    </row>
    <row r="8" spans="1:14" ht="17.25" x14ac:dyDescent="0.3">
      <c r="A8" s="97" t="s">
        <v>43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>
        <f>SUM(B8:M8)</f>
        <v>0</v>
      </c>
    </row>
    <row r="9" spans="1:14" ht="17.25" x14ac:dyDescent="0.3">
      <c r="A9" s="99" t="s">
        <v>79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6">
        <f t="shared" ref="N9:N14" si="0">SUM(B9:M9)</f>
        <v>0</v>
      </c>
    </row>
    <row r="10" spans="1:14" ht="17.25" x14ac:dyDescent="0.3">
      <c r="A10" s="99" t="s">
        <v>44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>
        <f t="shared" si="0"/>
        <v>0</v>
      </c>
    </row>
    <row r="11" spans="1:14" ht="17.25" x14ac:dyDescent="0.3">
      <c r="A11" s="99" t="s">
        <v>45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>
        <f t="shared" si="0"/>
        <v>0</v>
      </c>
    </row>
    <row r="12" spans="1:14" ht="17.25" x14ac:dyDescent="0.3">
      <c r="A12" s="99" t="s">
        <v>46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6">
        <f t="shared" si="0"/>
        <v>0</v>
      </c>
    </row>
    <row r="13" spans="1:14" ht="17.25" x14ac:dyDescent="0.3">
      <c r="A13" s="99" t="s">
        <v>47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7">
        <f t="shared" si="0"/>
        <v>0</v>
      </c>
    </row>
    <row r="14" spans="1:14" ht="18" thickBot="1" x14ac:dyDescent="0.35">
      <c r="A14" s="99" t="s">
        <v>27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7">
        <f t="shared" si="0"/>
        <v>0</v>
      </c>
    </row>
    <row r="15" spans="1:14" ht="18" thickTop="1" x14ac:dyDescent="0.3">
      <c r="A15" s="57" t="s">
        <v>103</v>
      </c>
      <c r="B15" s="84" t="str">
        <f>IF(COUNTA(B8:B14)=0,"",SUM(B8:B14))</f>
        <v/>
      </c>
      <c r="C15" s="84" t="str">
        <f t="shared" ref="C15:M15" si="1">IF(COUNTA(C8:C14)=0,"",SUM(C8:C14))</f>
        <v/>
      </c>
      <c r="D15" s="84" t="str">
        <f t="shared" si="1"/>
        <v/>
      </c>
      <c r="E15" s="84" t="str">
        <f t="shared" si="1"/>
        <v/>
      </c>
      <c r="F15" s="84" t="str">
        <f t="shared" si="1"/>
        <v/>
      </c>
      <c r="G15" s="84" t="str">
        <f t="shared" si="1"/>
        <v/>
      </c>
      <c r="H15" s="84" t="str">
        <f t="shared" si="1"/>
        <v/>
      </c>
      <c r="I15" s="84" t="str">
        <f t="shared" si="1"/>
        <v/>
      </c>
      <c r="J15" s="84" t="str">
        <f t="shared" si="1"/>
        <v/>
      </c>
      <c r="K15" s="84" t="str">
        <f t="shared" si="1"/>
        <v/>
      </c>
      <c r="L15" s="84" t="str">
        <f t="shared" si="1"/>
        <v/>
      </c>
      <c r="M15" s="84" t="str">
        <f t="shared" si="1"/>
        <v/>
      </c>
      <c r="N15" s="84">
        <f>SUM(B15:M15)</f>
        <v>0</v>
      </c>
    </row>
  </sheetData>
  <sheetProtection password="E802" sheet="1" objects="1" scenarios="1"/>
  <conditionalFormatting sqref="B7:N12">
    <cfRule type="expression" dxfId="14" priority="3" stopIfTrue="1">
      <formula>B$7=TEXT(TODAY(),"mmm")</formula>
    </cfRule>
  </conditionalFormatting>
  <conditionalFormatting sqref="I13:I14">
    <cfRule type="expression" dxfId="13" priority="2" stopIfTrue="1">
      <formula>I$7=TEXT(TODAY(),"mmm")</formula>
    </cfRule>
  </conditionalFormatting>
  <conditionalFormatting sqref="B13:M14">
    <cfRule type="expression" dxfId="12" priority="1" stopIfTrue="1">
      <formula>B$7=TEXT(TODAY(),"mmm")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N15"/>
  <sheetViews>
    <sheetView showGridLines="0" showRowColHeaders="0" zoomScale="90" zoomScaleNormal="90" workbookViewId="0">
      <selection activeCell="B4" sqref="B4"/>
    </sheetView>
  </sheetViews>
  <sheetFormatPr defaultRowHeight="12.75" x14ac:dyDescent="0.2"/>
  <cols>
    <col min="1" max="1" width="49.5703125" bestFit="1" customWidth="1"/>
    <col min="2" max="14" width="10.28515625" customWidth="1"/>
  </cols>
  <sheetData>
    <row r="1" spans="1:14" s="44" customFormat="1" ht="13.5" thickTop="1" x14ac:dyDescent="0.2">
      <c r="A1" s="43"/>
    </row>
    <row r="2" spans="1:14" s="46" customFormat="1" x14ac:dyDescent="0.2">
      <c r="A2" s="45"/>
    </row>
    <row r="3" spans="1:14" s="46" customFormat="1" ht="28.5" x14ac:dyDescent="0.45">
      <c r="A3" s="45"/>
      <c r="B3" s="50" t="s">
        <v>147</v>
      </c>
    </row>
    <row r="4" spans="1:14" s="46" customFormat="1" ht="21" x14ac:dyDescent="0.35">
      <c r="A4" s="45"/>
      <c r="B4" s="49" t="s">
        <v>107</v>
      </c>
    </row>
    <row r="5" spans="1:14" s="48" customFormat="1" ht="13.5" thickBot="1" x14ac:dyDescent="0.25">
      <c r="A5" s="47"/>
    </row>
    <row r="6" spans="1:14" s="11" customFormat="1" ht="13.5" thickTop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11" customFormat="1" ht="18" thickBot="1" x14ac:dyDescent="0.35">
      <c r="A7" s="53" t="s">
        <v>108</v>
      </c>
      <c r="B7" s="54" t="s">
        <v>1</v>
      </c>
      <c r="C7" s="54" t="s">
        <v>2</v>
      </c>
      <c r="D7" s="54" t="s">
        <v>3</v>
      </c>
      <c r="E7" s="54" t="s">
        <v>4</v>
      </c>
      <c r="F7" s="54" t="s">
        <v>5</v>
      </c>
      <c r="G7" s="54" t="s">
        <v>6</v>
      </c>
      <c r="H7" s="54" t="s">
        <v>7</v>
      </c>
      <c r="I7" s="54" t="s">
        <v>8</v>
      </c>
      <c r="J7" s="54" t="s">
        <v>9</v>
      </c>
      <c r="K7" s="54" t="s">
        <v>10</v>
      </c>
      <c r="L7" s="54" t="s">
        <v>11</v>
      </c>
      <c r="M7" s="54" t="s">
        <v>12</v>
      </c>
      <c r="N7" s="55" t="s">
        <v>104</v>
      </c>
    </row>
    <row r="8" spans="1:14" ht="17.25" x14ac:dyDescent="0.3">
      <c r="A8" s="97" t="s">
        <v>23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>
        <f>SUM(B8:M8)</f>
        <v>0</v>
      </c>
    </row>
    <row r="9" spans="1:14" ht="17.25" x14ac:dyDescent="0.3">
      <c r="A9" s="99" t="s">
        <v>48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6">
        <f t="shared" ref="N9:N13" si="0">SUM(B9:M9)</f>
        <v>0</v>
      </c>
    </row>
    <row r="10" spans="1:14" ht="17.25" x14ac:dyDescent="0.3">
      <c r="A10" s="99" t="s">
        <v>49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>
        <f t="shared" si="0"/>
        <v>0</v>
      </c>
    </row>
    <row r="11" spans="1:14" ht="17.25" x14ac:dyDescent="0.3">
      <c r="A11" s="99" t="s">
        <v>50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>
        <f t="shared" si="0"/>
        <v>0</v>
      </c>
    </row>
    <row r="12" spans="1:14" ht="17.25" x14ac:dyDescent="0.3">
      <c r="A12" s="99" t="s">
        <v>51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6">
        <f t="shared" si="0"/>
        <v>0</v>
      </c>
    </row>
    <row r="13" spans="1:14" ht="17.25" x14ac:dyDescent="0.3">
      <c r="A13" s="99" t="s">
        <v>53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7">
        <f t="shared" si="0"/>
        <v>0</v>
      </c>
    </row>
    <row r="14" spans="1:14" ht="18" thickBot="1" x14ac:dyDescent="0.35">
      <c r="A14" s="99" t="s">
        <v>27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7">
        <f>SUM(B14:M14)</f>
        <v>0</v>
      </c>
    </row>
    <row r="15" spans="1:14" ht="18" thickTop="1" x14ac:dyDescent="0.3">
      <c r="A15" s="57" t="s">
        <v>103</v>
      </c>
      <c r="B15" s="84" t="str">
        <f>IF(COUNTA(B8:B14)=0,"",SUM(B8:B14))</f>
        <v/>
      </c>
      <c r="C15" s="84" t="str">
        <f t="shared" ref="C15:M15" si="1">IF(COUNTA(C8:C14)=0,"",SUM(C8:C14))</f>
        <v/>
      </c>
      <c r="D15" s="84" t="str">
        <f t="shared" si="1"/>
        <v/>
      </c>
      <c r="E15" s="84" t="str">
        <f t="shared" si="1"/>
        <v/>
      </c>
      <c r="F15" s="84" t="str">
        <f t="shared" si="1"/>
        <v/>
      </c>
      <c r="G15" s="84" t="str">
        <f t="shared" si="1"/>
        <v/>
      </c>
      <c r="H15" s="84" t="str">
        <f t="shared" si="1"/>
        <v/>
      </c>
      <c r="I15" s="84" t="str">
        <f t="shared" si="1"/>
        <v/>
      </c>
      <c r="J15" s="84" t="str">
        <f t="shared" si="1"/>
        <v/>
      </c>
      <c r="K15" s="84" t="str">
        <f t="shared" si="1"/>
        <v/>
      </c>
      <c r="L15" s="84" t="str">
        <f t="shared" si="1"/>
        <v/>
      </c>
      <c r="M15" s="84" t="str">
        <f t="shared" si="1"/>
        <v/>
      </c>
      <c r="N15" s="84">
        <f>SUM(B15:M15)</f>
        <v>0</v>
      </c>
    </row>
  </sheetData>
  <sheetProtection password="E802" sheet="1" objects="1" scenarios="1"/>
  <conditionalFormatting sqref="B7:N12">
    <cfRule type="expression" dxfId="11" priority="3" stopIfTrue="1">
      <formula>B$7=TEXT(TODAY(),"mmm")</formula>
    </cfRule>
  </conditionalFormatting>
  <conditionalFormatting sqref="I13:I14">
    <cfRule type="expression" dxfId="10" priority="2" stopIfTrue="1">
      <formula>I$7=TEXT(TODAY(),"mmm")</formula>
    </cfRule>
  </conditionalFormatting>
  <conditionalFormatting sqref="B13:M14">
    <cfRule type="expression" dxfId="9" priority="1" stopIfTrue="1">
      <formula>B$7=TEXT(TODAY(),"mmm")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P18"/>
  <sheetViews>
    <sheetView topLeftCell="A6" workbookViewId="0">
      <selection activeCell="B17" sqref="B17"/>
    </sheetView>
  </sheetViews>
  <sheetFormatPr defaultRowHeight="12.75" x14ac:dyDescent="0.2"/>
  <cols>
    <col min="2" max="2" width="9.42578125" bestFit="1" customWidth="1"/>
    <col min="5" max="5" width="10" bestFit="1" customWidth="1"/>
  </cols>
  <sheetData>
    <row r="1" spans="1:16" ht="15.75" x14ac:dyDescent="0.25">
      <c r="A1" s="32" t="s">
        <v>88</v>
      </c>
    </row>
    <row r="3" spans="1:16" s="34" customFormat="1" ht="15.95" customHeight="1" x14ac:dyDescent="0.2">
      <c r="A3" s="33" t="s">
        <v>85</v>
      </c>
    </row>
    <row r="4" spans="1:16" s="34" customFormat="1" ht="15.95" customHeight="1" x14ac:dyDescent="0.2">
      <c r="A4" s="33" t="s">
        <v>86</v>
      </c>
      <c r="E4" s="35"/>
    </row>
    <row r="5" spans="1:16" s="34" customFormat="1" ht="15.95" customHeight="1" x14ac:dyDescent="0.2">
      <c r="A5" s="40" t="s">
        <v>97</v>
      </c>
      <c r="E5" s="35"/>
    </row>
    <row r="6" spans="1:16" s="34" customFormat="1" ht="15.95" customHeight="1" x14ac:dyDescent="0.2">
      <c r="A6" s="33" t="s">
        <v>89</v>
      </c>
      <c r="E6" s="35"/>
    </row>
    <row r="7" spans="1:16" ht="13.5" thickBot="1" x14ac:dyDescent="0.25">
      <c r="E7" s="8"/>
    </row>
    <row r="8" spans="1:16" ht="50.1" customHeight="1" thickBot="1" x14ac:dyDescent="0.25">
      <c r="B8" s="39" t="s">
        <v>90</v>
      </c>
      <c r="C8" s="114" t="s">
        <v>91</v>
      </c>
      <c r="D8" s="115"/>
      <c r="E8" s="115"/>
      <c r="F8" s="115"/>
      <c r="G8" s="115"/>
      <c r="H8" s="115"/>
      <c r="I8" s="115"/>
      <c r="J8" s="114" t="s">
        <v>92</v>
      </c>
      <c r="K8" s="115"/>
      <c r="L8" s="115"/>
      <c r="M8" s="115"/>
      <c r="N8" s="115"/>
      <c r="O8" s="115"/>
      <c r="P8" s="116"/>
    </row>
    <row r="9" spans="1:16" ht="12" customHeight="1" thickBot="1" x14ac:dyDescent="0.25">
      <c r="D9" s="8"/>
    </row>
    <row r="10" spans="1:16" ht="50.1" customHeight="1" thickBot="1" x14ac:dyDescent="0.25">
      <c r="B10" s="41">
        <f>NPER(5%,11.3,-100,0,0)</f>
        <v>11.974813003126833</v>
      </c>
      <c r="C10" s="108" t="s">
        <v>96</v>
      </c>
      <c r="D10" s="109"/>
      <c r="E10" s="109"/>
      <c r="F10" s="109"/>
      <c r="G10" s="109"/>
      <c r="H10" s="109"/>
      <c r="I10" s="110"/>
      <c r="J10" s="108" t="s">
        <v>93</v>
      </c>
      <c r="K10" s="109"/>
      <c r="L10" s="109"/>
      <c r="M10" s="109"/>
      <c r="N10" s="109"/>
      <c r="O10" s="109"/>
      <c r="P10" s="110"/>
    </row>
    <row r="11" spans="1:16" ht="12" customHeight="1" thickBot="1" x14ac:dyDescent="0.2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50.1" customHeight="1" thickBot="1" x14ac:dyDescent="0.25">
      <c r="B12" s="37">
        <f>PMT(5%,12,-100,0,0)</f>
        <v>11.282541002081542</v>
      </c>
      <c r="C12" s="108" t="s">
        <v>95</v>
      </c>
      <c r="D12" s="109"/>
      <c r="E12" s="109"/>
      <c r="F12" s="109"/>
      <c r="G12" s="109"/>
      <c r="H12" s="109"/>
      <c r="I12" s="110"/>
      <c r="J12" s="108" t="s">
        <v>94</v>
      </c>
      <c r="K12" s="109"/>
      <c r="L12" s="109"/>
      <c r="M12" s="109"/>
      <c r="N12" s="109"/>
      <c r="O12" s="109"/>
      <c r="P12" s="110"/>
    </row>
    <row r="13" spans="1:16" ht="12" customHeight="1" thickBot="1" x14ac:dyDescent="0.25">
      <c r="B13" s="38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50.1" customHeight="1" thickBot="1" x14ac:dyDescent="0.25">
      <c r="B14" s="37">
        <f>FV(0.6%,9,-11.3,0,1)</f>
        <v>104.80033227700544</v>
      </c>
      <c r="C14" s="108" t="s">
        <v>101</v>
      </c>
      <c r="D14" s="109"/>
      <c r="E14" s="109"/>
      <c r="F14" s="109"/>
      <c r="G14" s="109"/>
      <c r="H14" s="109"/>
      <c r="I14" s="110"/>
      <c r="J14" s="108" t="s">
        <v>100</v>
      </c>
      <c r="K14" s="109"/>
      <c r="L14" s="109"/>
      <c r="M14" s="109"/>
      <c r="N14" s="109"/>
      <c r="O14" s="109"/>
      <c r="P14" s="110"/>
    </row>
    <row r="15" spans="1:16" ht="12" customHeight="1" thickBot="1" x14ac:dyDescent="0.25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50.1" customHeight="1" thickBot="1" x14ac:dyDescent="0.25">
      <c r="B16" s="37">
        <f>B12*12</f>
        <v>135.3904920249785</v>
      </c>
      <c r="C16" s="108" t="s">
        <v>98</v>
      </c>
      <c r="D16" s="109"/>
      <c r="E16" s="109"/>
      <c r="F16" s="109"/>
      <c r="G16" s="109"/>
      <c r="H16" s="109"/>
      <c r="I16" s="110"/>
      <c r="J16" s="111" t="s">
        <v>99</v>
      </c>
      <c r="K16" s="112"/>
      <c r="L16" s="112"/>
      <c r="M16" s="112"/>
      <c r="N16" s="112"/>
      <c r="O16" s="112"/>
      <c r="P16" s="113"/>
    </row>
    <row r="18" spans="1:1" x14ac:dyDescent="0.2">
      <c r="A18" s="42" t="s">
        <v>87</v>
      </c>
    </row>
  </sheetData>
  <mergeCells count="10">
    <mergeCell ref="C8:I8"/>
    <mergeCell ref="J8:P8"/>
    <mergeCell ref="C10:I10"/>
    <mergeCell ref="C12:I12"/>
    <mergeCell ref="C14:I14"/>
    <mergeCell ref="C16:I16"/>
    <mergeCell ref="J10:P10"/>
    <mergeCell ref="J12:P12"/>
    <mergeCell ref="J14:P14"/>
    <mergeCell ref="J16:P16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N23"/>
  <sheetViews>
    <sheetView showGridLines="0" showRowColHeaders="0" zoomScale="90" zoomScaleNormal="90" workbookViewId="0"/>
  </sheetViews>
  <sheetFormatPr defaultRowHeight="12.75" x14ac:dyDescent="0.2"/>
  <cols>
    <col min="1" max="1" width="49.5703125" bestFit="1" customWidth="1"/>
    <col min="2" max="14" width="10.28515625" customWidth="1"/>
  </cols>
  <sheetData>
    <row r="1" spans="1:14" s="44" customFormat="1" ht="13.5" thickTop="1" x14ac:dyDescent="0.2">
      <c r="A1" s="43"/>
    </row>
    <row r="2" spans="1:14" s="46" customFormat="1" x14ac:dyDescent="0.2">
      <c r="A2" s="45"/>
    </row>
    <row r="3" spans="1:14" s="46" customFormat="1" ht="28.5" x14ac:dyDescent="0.45">
      <c r="A3" s="45"/>
      <c r="B3" s="50" t="s">
        <v>147</v>
      </c>
    </row>
    <row r="4" spans="1:14" s="46" customFormat="1" ht="21" x14ac:dyDescent="0.35">
      <c r="A4" s="45"/>
      <c r="B4" s="49" t="s">
        <v>109</v>
      </c>
    </row>
    <row r="5" spans="1:14" s="48" customFormat="1" ht="13.5" thickBot="1" x14ac:dyDescent="0.25">
      <c r="A5" s="47"/>
    </row>
    <row r="6" spans="1:14" s="11" customFormat="1" ht="13.5" thickTop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11" customFormat="1" ht="18" thickBot="1" x14ac:dyDescent="0.35">
      <c r="A7" s="53" t="s">
        <v>110</v>
      </c>
      <c r="B7" s="54" t="s">
        <v>1</v>
      </c>
      <c r="C7" s="54" t="s">
        <v>2</v>
      </c>
      <c r="D7" s="54" t="s">
        <v>3</v>
      </c>
      <c r="E7" s="54" t="s">
        <v>4</v>
      </c>
      <c r="F7" s="54" t="s">
        <v>5</v>
      </c>
      <c r="G7" s="54" t="s">
        <v>6</v>
      </c>
      <c r="H7" s="54" t="s">
        <v>7</v>
      </c>
      <c r="I7" s="54" t="s">
        <v>8</v>
      </c>
      <c r="J7" s="54" t="s">
        <v>9</v>
      </c>
      <c r="K7" s="54" t="s">
        <v>10</v>
      </c>
      <c r="L7" s="54" t="s">
        <v>11</v>
      </c>
      <c r="M7" s="54" t="s">
        <v>12</v>
      </c>
      <c r="N7" s="55" t="s">
        <v>104</v>
      </c>
    </row>
    <row r="8" spans="1:14" ht="17.25" x14ac:dyDescent="0.3">
      <c r="A8" s="97" t="s">
        <v>21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1">
        <f>SUM(B8:M8)</f>
        <v>0</v>
      </c>
    </row>
    <row r="9" spans="1:14" ht="17.25" x14ac:dyDescent="0.3">
      <c r="A9" s="99" t="s">
        <v>55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6">
        <f t="shared" ref="N9:N21" si="0">SUM(B9:M9)</f>
        <v>0</v>
      </c>
    </row>
    <row r="10" spans="1:14" ht="17.25" x14ac:dyDescent="0.3">
      <c r="A10" s="99" t="s">
        <v>113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>
        <f t="shared" si="0"/>
        <v>0</v>
      </c>
    </row>
    <row r="11" spans="1:14" ht="17.25" x14ac:dyDescent="0.3">
      <c r="A11" s="99" t="s">
        <v>57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>
        <f t="shared" si="0"/>
        <v>0</v>
      </c>
    </row>
    <row r="12" spans="1:14" ht="17.25" x14ac:dyDescent="0.3">
      <c r="A12" s="99" t="s">
        <v>58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6">
        <f t="shared" si="0"/>
        <v>0</v>
      </c>
    </row>
    <row r="13" spans="1:14" ht="17.25" x14ac:dyDescent="0.3">
      <c r="A13" s="99" t="s">
        <v>111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7">
        <f t="shared" si="0"/>
        <v>0</v>
      </c>
    </row>
    <row r="14" spans="1:14" ht="17.25" x14ac:dyDescent="0.3">
      <c r="A14" s="99" t="s">
        <v>59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7">
        <f t="shared" si="0"/>
        <v>0</v>
      </c>
    </row>
    <row r="15" spans="1:14" ht="17.25" x14ac:dyDescent="0.3">
      <c r="A15" s="99" t="s">
        <v>22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7">
        <f t="shared" si="0"/>
        <v>0</v>
      </c>
    </row>
    <row r="16" spans="1:14" ht="17.25" x14ac:dyDescent="0.3">
      <c r="A16" s="99" t="s">
        <v>74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7">
        <f t="shared" si="0"/>
        <v>0</v>
      </c>
    </row>
    <row r="17" spans="1:14" ht="17.25" x14ac:dyDescent="0.3">
      <c r="A17" s="99" t="s">
        <v>60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7">
        <f t="shared" si="0"/>
        <v>0</v>
      </c>
    </row>
    <row r="18" spans="1:14" ht="17.25" x14ac:dyDescent="0.3">
      <c r="A18" s="99" t="s">
        <v>61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7">
        <f t="shared" si="0"/>
        <v>0</v>
      </c>
    </row>
    <row r="19" spans="1:14" ht="17.25" x14ac:dyDescent="0.3">
      <c r="A19" s="99" t="s">
        <v>62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7">
        <f t="shared" si="0"/>
        <v>0</v>
      </c>
    </row>
    <row r="20" spans="1:14" ht="17.25" x14ac:dyDescent="0.3">
      <c r="A20" s="99" t="s">
        <v>114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7">
        <f t="shared" si="0"/>
        <v>0</v>
      </c>
    </row>
    <row r="21" spans="1:14" ht="17.25" x14ac:dyDescent="0.3">
      <c r="A21" s="99" t="s">
        <v>78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7">
        <f t="shared" si="0"/>
        <v>0</v>
      </c>
    </row>
    <row r="22" spans="1:14" ht="18" thickBot="1" x14ac:dyDescent="0.35">
      <c r="A22" s="99" t="s">
        <v>63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7">
        <f>SUM(B22:M22)</f>
        <v>0</v>
      </c>
    </row>
    <row r="23" spans="1:14" ht="18" thickTop="1" x14ac:dyDescent="0.3">
      <c r="A23" s="57" t="s">
        <v>103</v>
      </c>
      <c r="B23" s="84" t="str">
        <f>IF(COUNTA(B8:B22)=0,"",SUM(B8:B22))</f>
        <v/>
      </c>
      <c r="C23" s="84" t="str">
        <f t="shared" ref="C23:M23" si="1">IF(COUNTA(C8:C22)=0,"",SUM(C8:C22))</f>
        <v/>
      </c>
      <c r="D23" s="84" t="str">
        <f t="shared" si="1"/>
        <v/>
      </c>
      <c r="E23" s="84" t="str">
        <f t="shared" si="1"/>
        <v/>
      </c>
      <c r="F23" s="84" t="str">
        <f t="shared" si="1"/>
        <v/>
      </c>
      <c r="G23" s="84" t="str">
        <f t="shared" si="1"/>
        <v/>
      </c>
      <c r="H23" s="84" t="str">
        <f t="shared" si="1"/>
        <v/>
      </c>
      <c r="I23" s="84" t="str">
        <f t="shared" si="1"/>
        <v/>
      </c>
      <c r="J23" s="84" t="str">
        <f t="shared" si="1"/>
        <v/>
      </c>
      <c r="K23" s="84" t="str">
        <f t="shared" si="1"/>
        <v/>
      </c>
      <c r="L23" s="84" t="str">
        <f t="shared" si="1"/>
        <v/>
      </c>
      <c r="M23" s="84" t="str">
        <f t="shared" si="1"/>
        <v/>
      </c>
      <c r="N23" s="84">
        <f>SUM(N8:N22)</f>
        <v>0</v>
      </c>
    </row>
  </sheetData>
  <sheetProtection password="E802" sheet="1" objects="1" scenarios="1"/>
  <conditionalFormatting sqref="B7:N12 B8:M22">
    <cfRule type="expression" dxfId="8" priority="2" stopIfTrue="1">
      <formula>B$7=TEXT(TODAY(),"mmm")</formula>
    </cfRule>
  </conditionalFormatting>
  <conditionalFormatting sqref="I13:I22">
    <cfRule type="expression" dxfId="7" priority="1" stopIfTrue="1">
      <formula>I$7=TEXT(TODAY(),"mmm")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36</vt:i4>
      </vt:variant>
    </vt:vector>
  </HeadingPairs>
  <TitlesOfParts>
    <vt:vector size="51" baseType="lpstr">
      <vt:lpstr>Menu</vt:lpstr>
      <vt:lpstr>Dash</vt:lpstr>
      <vt:lpstr>Menu Despesas </vt:lpstr>
      <vt:lpstr>Receitas</vt:lpstr>
      <vt:lpstr>Despesas - Moradia e Aliment.</vt:lpstr>
      <vt:lpstr>Despesas - Educação</vt:lpstr>
      <vt:lpstr>Despesas - Lazer e Desp. Pess.</vt:lpstr>
      <vt:lpstr>Decisão de Compra</vt:lpstr>
      <vt:lpstr>Despesas - Gerais</vt:lpstr>
      <vt:lpstr>Despesas Fixas - Imp e Taxas</vt:lpstr>
      <vt:lpstr>Despesas Fixas - Prest. a Pagar</vt:lpstr>
      <vt:lpstr>Despesas - Dívidas</vt:lpstr>
      <vt:lpstr>Balanço</vt:lpstr>
      <vt:lpstr>Plan1</vt:lpstr>
      <vt:lpstr>Ícones</vt:lpstr>
      <vt:lpstr>ABR</vt:lpstr>
      <vt:lpstr>AGO</vt:lpstr>
      <vt:lpstr>DEZ</vt:lpstr>
      <vt:lpstr>DÍVIDAS</vt:lpstr>
      <vt:lpstr>FEV</vt:lpstr>
      <vt:lpstr>GrafDespGer</vt:lpstr>
      <vt:lpstr>GrafDespPes</vt:lpstr>
      <vt:lpstr>JAN</vt:lpstr>
      <vt:lpstr>JUL</vt:lpstr>
      <vt:lpstr>JUN</vt:lpstr>
      <vt:lpstr>MAI</vt:lpstr>
      <vt:lpstr>MAR</vt:lpstr>
      <vt:lpstr>NOV</vt:lpstr>
      <vt:lpstr>OUT</vt:lpstr>
      <vt:lpstr>SET</vt:lpstr>
      <vt:lpstr>TabDespGer</vt:lpstr>
      <vt:lpstr>TabDESPPES</vt:lpstr>
      <vt:lpstr>'Despesas - Educação'!TabMoradia</vt:lpstr>
      <vt:lpstr>'Despesas - Gerais'!TabMoradia</vt:lpstr>
      <vt:lpstr>'Despesas - Lazer e Desp. Pess.'!TabMoradia</vt:lpstr>
      <vt:lpstr>TOD</vt:lpstr>
      <vt:lpstr>VerGraficoDiv</vt:lpstr>
      <vt:lpstr>VerGraficoImp</vt:lpstr>
      <vt:lpstr>Balanço!VerGraficoPrest</vt:lpstr>
      <vt:lpstr>'Despesas - Dívidas'!VerGraficoPrest</vt:lpstr>
      <vt:lpstr>VerGraficoPrest</vt:lpstr>
      <vt:lpstr>'Despesas - Educação'!VerGrafMoradia</vt:lpstr>
      <vt:lpstr>'Despesas - Gerais'!VerGrafMoradia</vt:lpstr>
      <vt:lpstr>'Despesas - Lazer e Desp. Pess.'!VerGrafMoradia</vt:lpstr>
      <vt:lpstr>VerGrafMorAli</vt:lpstr>
      <vt:lpstr>VerTabelaDiv</vt:lpstr>
      <vt:lpstr>VerTabelaImp</vt:lpstr>
      <vt:lpstr>Balanço!VerTabelaPrest</vt:lpstr>
      <vt:lpstr>'Despesas - Dívidas'!VerTabelaPrest</vt:lpstr>
      <vt:lpstr>VerTabelaPrest</vt:lpstr>
      <vt:lpstr>VerTabMorAli</vt:lpstr>
    </vt:vector>
  </TitlesOfParts>
  <Company>TV GLOBO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 GLOBO LTDA</dc:creator>
  <cp:lastModifiedBy>On Training</cp:lastModifiedBy>
  <cp:lastPrinted>2010-12-09T16:44:01Z</cp:lastPrinted>
  <dcterms:created xsi:type="dcterms:W3CDTF">2004-04-27T14:30:02Z</dcterms:created>
  <dcterms:modified xsi:type="dcterms:W3CDTF">2012-08-29T20:55:21Z</dcterms:modified>
</cp:coreProperties>
</file>